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cuments\0_Technik\Parameter\"/>
    </mc:Choice>
  </mc:AlternateContent>
  <xr:revisionPtr revIDLastSave="0" documentId="8_{8767F197-2F47-4C6D-98DB-93A5B05969D7}" xr6:coauthVersionLast="45" xr6:coauthVersionMax="45" xr10:uidLastSave="{00000000-0000-0000-0000-000000000000}"/>
  <bookViews>
    <workbookView xWindow="0" yWindow="0" windowWidth="28800" windowHeight="12165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Tabelle1!$A$1:$K$40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2" i="1" l="1"/>
  <c r="O13" i="1" s="1"/>
  <c r="O14" i="1" s="1"/>
  <c r="O15" i="1" s="1"/>
  <c r="I55" i="1"/>
  <c r="I54" i="1"/>
  <c r="I53" i="1"/>
  <c r="I52" i="1"/>
  <c r="I5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11" i="1"/>
  <c r="O16" i="1" l="1"/>
  <c r="I48" i="1"/>
  <c r="A48" i="1"/>
  <c r="F48" i="1"/>
  <c r="F4" i="1" s="1"/>
  <c r="E48" i="1"/>
  <c r="D48" i="1"/>
  <c r="C48" i="1"/>
  <c r="O17" i="1" l="1"/>
  <c r="J13" i="1"/>
  <c r="J17" i="1"/>
  <c r="J21" i="1"/>
  <c r="J25" i="1"/>
  <c r="J29" i="1"/>
  <c r="J33" i="1"/>
  <c r="J37" i="1"/>
  <c r="J14" i="1"/>
  <c r="J18" i="1"/>
  <c r="J22" i="1"/>
  <c r="J26" i="1"/>
  <c r="J30" i="1"/>
  <c r="J34" i="1"/>
  <c r="J38" i="1"/>
  <c r="J15" i="1"/>
  <c r="J19" i="1"/>
  <c r="J23" i="1"/>
  <c r="J27" i="1"/>
  <c r="J31" i="1"/>
  <c r="J12" i="1"/>
  <c r="J16" i="1"/>
  <c r="J32" i="1"/>
  <c r="J11" i="1"/>
  <c r="J20" i="1"/>
  <c r="J35" i="1"/>
  <c r="J24" i="1"/>
  <c r="J36" i="1"/>
  <c r="J28" i="1"/>
  <c r="J39" i="1"/>
  <c r="C6" i="1"/>
  <c r="G6" i="1"/>
  <c r="F3" i="1"/>
  <c r="P11" i="1" l="1"/>
  <c r="P15" i="1"/>
  <c r="P16" i="1"/>
  <c r="G16" i="1" s="1"/>
  <c r="P13" i="1"/>
  <c r="P14" i="1"/>
  <c r="P12" i="1"/>
  <c r="P17" i="1"/>
  <c r="O18" i="1"/>
  <c r="P18" i="1" s="1"/>
  <c r="F13" i="1"/>
  <c r="F17" i="1"/>
  <c r="F21" i="1"/>
  <c r="F25" i="1"/>
  <c r="F29" i="1"/>
  <c r="F33" i="1"/>
  <c r="F37" i="1"/>
  <c r="F22" i="1"/>
  <c r="F12" i="1"/>
  <c r="F18" i="1"/>
  <c r="F23" i="1"/>
  <c r="F28" i="1"/>
  <c r="F34" i="1"/>
  <c r="F39" i="1"/>
  <c r="F14" i="1"/>
  <c r="F19" i="1"/>
  <c r="F24" i="1"/>
  <c r="F30" i="1"/>
  <c r="F35" i="1"/>
  <c r="F11" i="1"/>
  <c r="F15" i="1"/>
  <c r="F20" i="1"/>
  <c r="F26" i="1"/>
  <c r="F31" i="1"/>
  <c r="F36" i="1"/>
  <c r="F16" i="1"/>
  <c r="F27" i="1"/>
  <c r="F32" i="1"/>
  <c r="F38" i="1"/>
  <c r="B28" i="1"/>
  <c r="B32" i="1"/>
  <c r="B36" i="1"/>
  <c r="B12" i="1"/>
  <c r="B16" i="1"/>
  <c r="B20" i="1"/>
  <c r="B24" i="1"/>
  <c r="B11" i="1"/>
  <c r="B35" i="1"/>
  <c r="B31" i="1"/>
  <c r="B37" i="1"/>
  <c r="B14" i="1"/>
  <c r="B19" i="1"/>
  <c r="B25" i="1"/>
  <c r="B33" i="1"/>
  <c r="B38" i="1"/>
  <c r="B15" i="1"/>
  <c r="B21" i="1"/>
  <c r="B26" i="1"/>
  <c r="B29" i="1"/>
  <c r="B34" i="1"/>
  <c r="B39" i="1"/>
  <c r="B17" i="1"/>
  <c r="B22" i="1"/>
  <c r="B27" i="1"/>
  <c r="B30" i="1"/>
  <c r="B13" i="1"/>
  <c r="B18" i="1"/>
  <c r="B23" i="1"/>
  <c r="C16" i="1" l="1"/>
  <c r="D16" i="1" s="1"/>
  <c r="E16" i="1" s="1"/>
  <c r="G13" i="1"/>
  <c r="H13" i="1" s="1"/>
  <c r="I13" i="1" s="1"/>
  <c r="C13" i="1"/>
  <c r="D13" i="1" s="1"/>
  <c r="E13" i="1" s="1"/>
  <c r="C12" i="1"/>
  <c r="D12" i="1" s="1"/>
  <c r="E12" i="1" s="1"/>
  <c r="G12" i="1"/>
  <c r="H12" i="1" s="1"/>
  <c r="I12" i="1" s="1"/>
  <c r="G15" i="1"/>
  <c r="H15" i="1" s="1"/>
  <c r="I15" i="1" s="1"/>
  <c r="C15" i="1"/>
  <c r="D15" i="1" s="1"/>
  <c r="E15" i="1" s="1"/>
  <c r="G14" i="1"/>
  <c r="H14" i="1" s="1"/>
  <c r="I14" i="1" s="1"/>
  <c r="C14" i="1"/>
  <c r="D14" i="1" s="1"/>
  <c r="E14" i="1" s="1"/>
  <c r="C11" i="1"/>
  <c r="D11" i="1" s="1"/>
  <c r="E11" i="1" s="1"/>
  <c r="G11" i="1"/>
  <c r="H11" i="1" s="1"/>
  <c r="I11" i="1" s="1"/>
  <c r="O19" i="1"/>
  <c r="H16" i="1"/>
  <c r="I16" i="1" s="1"/>
  <c r="G17" i="1"/>
  <c r="H17" i="1" s="1"/>
  <c r="I17" i="1" s="1"/>
  <c r="C17" i="1"/>
  <c r="D17" i="1" s="1"/>
  <c r="E17" i="1" s="1"/>
  <c r="G18" i="1" l="1"/>
  <c r="H18" i="1" s="1"/>
  <c r="I18" i="1" s="1"/>
  <c r="C18" i="1"/>
  <c r="D18" i="1" s="1"/>
  <c r="E18" i="1" s="1"/>
  <c r="O20" i="1"/>
  <c r="P19" i="1"/>
  <c r="P20" i="1" l="1"/>
  <c r="O21" i="1"/>
  <c r="G19" i="1"/>
  <c r="H19" i="1" s="1"/>
  <c r="I19" i="1" s="1"/>
  <c r="C19" i="1"/>
  <c r="D19" i="1" s="1"/>
  <c r="E19" i="1" s="1"/>
  <c r="O22" i="1" l="1"/>
  <c r="P21" i="1"/>
  <c r="C20" i="1"/>
  <c r="D20" i="1" s="1"/>
  <c r="E20" i="1" s="1"/>
  <c r="G20" i="1"/>
  <c r="H20" i="1" s="1"/>
  <c r="I20" i="1" s="1"/>
  <c r="G21" i="1" l="1"/>
  <c r="H21" i="1" s="1"/>
  <c r="I21" i="1" s="1"/>
  <c r="C21" i="1"/>
  <c r="D21" i="1" s="1"/>
  <c r="E21" i="1" s="1"/>
  <c r="O23" i="1"/>
  <c r="P22" i="1"/>
  <c r="G22" i="1" l="1"/>
  <c r="H22" i="1" s="1"/>
  <c r="I22" i="1" s="1"/>
  <c r="C22" i="1"/>
  <c r="D22" i="1" s="1"/>
  <c r="E22" i="1" s="1"/>
  <c r="O24" i="1"/>
  <c r="P23" i="1"/>
  <c r="G23" i="1" l="1"/>
  <c r="H23" i="1" s="1"/>
  <c r="I23" i="1" s="1"/>
  <c r="C23" i="1"/>
  <c r="D23" i="1" s="1"/>
  <c r="E23" i="1" s="1"/>
  <c r="P24" i="1"/>
  <c r="O25" i="1"/>
  <c r="O26" i="1" l="1"/>
  <c r="P25" i="1"/>
  <c r="C24" i="1"/>
  <c r="D24" i="1" s="1"/>
  <c r="E24" i="1" s="1"/>
  <c r="G24" i="1"/>
  <c r="H24" i="1" s="1"/>
  <c r="I24" i="1" s="1"/>
  <c r="O27" i="1" l="1"/>
  <c r="P26" i="1"/>
  <c r="G25" i="1"/>
  <c r="H25" i="1" s="1"/>
  <c r="I25" i="1" s="1"/>
  <c r="C25" i="1"/>
  <c r="D25" i="1" s="1"/>
  <c r="E25" i="1" s="1"/>
  <c r="O28" i="1" l="1"/>
  <c r="P27" i="1"/>
  <c r="G26" i="1"/>
  <c r="H26" i="1" s="1"/>
  <c r="I26" i="1" s="1"/>
  <c r="C26" i="1"/>
  <c r="D26" i="1" s="1"/>
  <c r="E26" i="1" s="1"/>
  <c r="P28" i="1" l="1"/>
  <c r="O29" i="1"/>
  <c r="G27" i="1"/>
  <c r="H27" i="1" s="1"/>
  <c r="I27" i="1" s="1"/>
  <c r="C27" i="1"/>
  <c r="D27" i="1" s="1"/>
  <c r="E27" i="1" s="1"/>
  <c r="G28" i="1" l="1"/>
  <c r="H28" i="1" s="1"/>
  <c r="I28" i="1" s="1"/>
  <c r="C28" i="1"/>
  <c r="D28" i="1" s="1"/>
  <c r="E28" i="1" s="1"/>
  <c r="O30" i="1"/>
  <c r="P29" i="1"/>
  <c r="G29" i="1" l="1"/>
  <c r="H29" i="1" s="1"/>
  <c r="I29" i="1" s="1"/>
  <c r="C29" i="1"/>
  <c r="D29" i="1" s="1"/>
  <c r="E29" i="1" s="1"/>
  <c r="O31" i="1"/>
  <c r="P30" i="1"/>
  <c r="G30" i="1" l="1"/>
  <c r="H30" i="1" s="1"/>
  <c r="I30" i="1" s="1"/>
  <c r="C30" i="1"/>
  <c r="D30" i="1" s="1"/>
  <c r="E30" i="1" s="1"/>
  <c r="O32" i="1"/>
  <c r="P31" i="1"/>
  <c r="C31" i="1" l="1"/>
  <c r="D31" i="1" s="1"/>
  <c r="E31" i="1" s="1"/>
  <c r="G31" i="1"/>
  <c r="H31" i="1" s="1"/>
  <c r="I31" i="1" s="1"/>
  <c r="P32" i="1"/>
  <c r="O33" i="1"/>
  <c r="G32" i="1" l="1"/>
  <c r="H32" i="1" s="1"/>
  <c r="I32" i="1" s="1"/>
  <c r="C32" i="1"/>
  <c r="D32" i="1" s="1"/>
  <c r="E32" i="1" s="1"/>
  <c r="O34" i="1"/>
  <c r="P33" i="1"/>
  <c r="O35" i="1" l="1"/>
  <c r="P34" i="1"/>
  <c r="G33" i="1"/>
  <c r="H33" i="1" s="1"/>
  <c r="I33" i="1" s="1"/>
  <c r="C33" i="1"/>
  <c r="D33" i="1" s="1"/>
  <c r="E33" i="1" s="1"/>
  <c r="G34" i="1" l="1"/>
  <c r="H34" i="1" s="1"/>
  <c r="I34" i="1" s="1"/>
  <c r="C34" i="1"/>
  <c r="D34" i="1" s="1"/>
  <c r="E34" i="1" s="1"/>
  <c r="O36" i="1"/>
  <c r="P35" i="1"/>
  <c r="P36" i="1" l="1"/>
  <c r="O37" i="1"/>
  <c r="G35" i="1"/>
  <c r="H35" i="1" s="1"/>
  <c r="I35" i="1" s="1"/>
  <c r="C35" i="1"/>
  <c r="D35" i="1" s="1"/>
  <c r="E35" i="1" s="1"/>
  <c r="O38" i="1" l="1"/>
  <c r="P37" i="1"/>
  <c r="C36" i="1"/>
  <c r="D36" i="1" s="1"/>
  <c r="E36" i="1" s="1"/>
  <c r="G36" i="1"/>
  <c r="H36" i="1" s="1"/>
  <c r="I36" i="1" s="1"/>
  <c r="G37" i="1" l="1"/>
  <c r="H37" i="1" s="1"/>
  <c r="I37" i="1" s="1"/>
  <c r="C37" i="1"/>
  <c r="D37" i="1" s="1"/>
  <c r="E37" i="1" s="1"/>
  <c r="O39" i="1"/>
  <c r="P39" i="1" s="1"/>
  <c r="P38" i="1"/>
  <c r="G39" i="1" l="1"/>
  <c r="H39" i="1" s="1"/>
  <c r="I39" i="1" s="1"/>
  <c r="C39" i="1"/>
  <c r="D39" i="1" s="1"/>
  <c r="E39" i="1" s="1"/>
  <c r="G38" i="1"/>
  <c r="H38" i="1" s="1"/>
  <c r="I38" i="1" s="1"/>
  <c r="C38" i="1"/>
  <c r="D38" i="1" s="1"/>
  <c r="E38" i="1" s="1"/>
</calcChain>
</file>

<file path=xl/sharedStrings.xml><?xml version="1.0" encoding="utf-8"?>
<sst xmlns="http://schemas.openxmlformats.org/spreadsheetml/2006/main" count="128" uniqueCount="64">
  <si>
    <t>Berechnung der Fräsparameter</t>
  </si>
  <si>
    <t>calculator for routing parameter</t>
  </si>
  <si>
    <t>Anwendung:</t>
  </si>
  <si>
    <t>Material</t>
  </si>
  <si>
    <t>high TG, BT, halogen free, filled</t>
  </si>
  <si>
    <t>1. gelbes Materialfeld aktivieren, Auswahlpfeil betätigen und Materialgruppe auswählen</t>
  </si>
  <si>
    <t>Max. Spindle speed</t>
  </si>
  <si>
    <t>RPM</t>
  </si>
  <si>
    <t>Infeed</t>
  </si>
  <si>
    <t>Factor</t>
  </si>
  <si>
    <t>Tooltype</t>
  </si>
  <si>
    <t>2. Max. Spindeldrehzahl eingeben</t>
  </si>
  <si>
    <t>Min. Spindle speed</t>
  </si>
  <si>
    <t>max.Stack</t>
  </si>
  <si>
    <t>mm</t>
  </si>
  <si>
    <t>3. Min. Spindeldrehzahl eingeben</t>
  </si>
  <si>
    <t>4. Parameterliste drucken</t>
  </si>
  <si>
    <t>Router</t>
  </si>
  <si>
    <t>Vc1 ~</t>
  </si>
  <si>
    <t>m/min</t>
  </si>
  <si>
    <t>Vc2 ~</t>
  </si>
  <si>
    <t>Vorbohren</t>
  </si>
  <si>
    <t>Diameter</t>
  </si>
  <si>
    <t>Rev</t>
  </si>
  <si>
    <t>mit</t>
  </si>
  <si>
    <t>ohne</t>
  </si>
  <si>
    <t>Using:</t>
  </si>
  <si>
    <t>mm/U</t>
  </si>
  <si>
    <t>IPM</t>
  </si>
  <si>
    <t xml:space="preserve">1. yellow material cell choose material group </t>
  </si>
  <si>
    <t>Dia</t>
  </si>
  <si>
    <t>Spindle speed</t>
  </si>
  <si>
    <t>chip load</t>
  </si>
  <si>
    <t>Table feed</t>
  </si>
  <si>
    <t>Stack</t>
  </si>
  <si>
    <t>penetration</t>
  </si>
  <si>
    <t>predrill</t>
  </si>
  <si>
    <t>2. input max. spindle speed</t>
  </si>
  <si>
    <t>mm/rev</t>
  </si>
  <si>
    <t>with</t>
  </si>
  <si>
    <t>without</t>
  </si>
  <si>
    <t>3. input min. spindle speed</t>
  </si>
  <si>
    <t>-</t>
  </si>
  <si>
    <t>4. list of parameter printing</t>
  </si>
  <si>
    <t>TM27032018</t>
  </si>
  <si>
    <t>SchnittdatenTabelle 1</t>
  </si>
  <si>
    <t>cutting data sheet 1</t>
  </si>
  <si>
    <t>Vc1</t>
  </si>
  <si>
    <t>Vc2</t>
  </si>
  <si>
    <t xml:space="preserve">chip load </t>
  </si>
  <si>
    <t>Fräsertyp</t>
  </si>
  <si>
    <t>Pak</t>
  </si>
  <si>
    <t>FR2, FR3, FR4, CEM</t>
  </si>
  <si>
    <t>CA20-R / DA30-R</t>
  </si>
  <si>
    <t>high TG, BT, halogen free, high filled</t>
  </si>
  <si>
    <t>CA20-R /CA30-R / DA30-R</t>
  </si>
  <si>
    <t>PE, PTFE, PMMA, Polyimid Flex</t>
  </si>
  <si>
    <t>SC30-R / EA30-R</t>
  </si>
  <si>
    <t>Al/Cu; IMS</t>
  </si>
  <si>
    <t>ECA30-R</t>
  </si>
  <si>
    <t>Diamond coated / IMS</t>
  </si>
  <si>
    <t>EAC30-R</t>
  </si>
  <si>
    <t>Diamond coated / FR4</t>
  </si>
  <si>
    <t>CAC20-R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</si>
</sst>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0000"/>
    <numFmt numFmtId="167" formatCode="#,##0.0"/>
  </numFmts>
  <fonts count="27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2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0"/>
      <name val="Arial"/>
      <family val="2"/>
    </font>
    <font>
      <sz val="20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2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i/>
      <sz val="18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09">
    <xf numFmtId="0" fontId="0" fillId="0" borderId="0" xfId="0"/>
    <xf numFmtId="0" fontId="2" fillId="0" borderId="0" xfId="1" applyFont="1"/>
    <xf numFmtId="0" fontId="6" fillId="0" borderId="0" xfId="1" applyFont="1" applyBorder="1" applyAlignment="1">
      <alignment horizontal="center" vertical="center"/>
    </xf>
    <xf numFmtId="0" fontId="1" fillId="0" borderId="0" xfId="1" applyAlignment="1">
      <alignment vertical="center"/>
    </xf>
    <xf numFmtId="0" fontId="13" fillId="0" borderId="0" xfId="1" applyFont="1"/>
    <xf numFmtId="0" fontId="3" fillId="0" borderId="0" xfId="1" applyFont="1"/>
    <xf numFmtId="0" fontId="14" fillId="0" borderId="0" xfId="1" applyFont="1"/>
    <xf numFmtId="0" fontId="14" fillId="0" borderId="0" xfId="1" applyFont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0" fontId="14" fillId="0" borderId="0" xfId="1" applyFont="1" applyFill="1"/>
    <xf numFmtId="0" fontId="10" fillId="0" borderId="0" xfId="1" applyFont="1" applyFill="1"/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1" fontId="4" fillId="2" borderId="10" xfId="1" applyNumberFormat="1" applyFont="1" applyFill="1" applyBorder="1" applyAlignment="1">
      <alignment horizontal="center"/>
    </xf>
    <xf numFmtId="165" fontId="4" fillId="2" borderId="9" xfId="1" applyNumberFormat="1" applyFont="1" applyFill="1" applyBorder="1" applyAlignment="1">
      <alignment horizontal="center"/>
    </xf>
    <xf numFmtId="1" fontId="4" fillId="0" borderId="10" xfId="1" applyNumberFormat="1" applyFont="1" applyFill="1" applyBorder="1" applyAlignment="1">
      <alignment horizontal="center"/>
    </xf>
    <xf numFmtId="165" fontId="4" fillId="0" borderId="9" xfId="1" applyNumberFormat="1" applyFont="1" applyFill="1" applyBorder="1" applyAlignment="1">
      <alignment horizontal="center"/>
    </xf>
    <xf numFmtId="1" fontId="4" fillId="2" borderId="17" xfId="1" applyNumberFormat="1" applyFont="1" applyFill="1" applyBorder="1" applyAlignment="1">
      <alignment horizontal="center"/>
    </xf>
    <xf numFmtId="165" fontId="4" fillId="2" borderId="15" xfId="1" applyNumberFormat="1" applyFont="1" applyFill="1" applyBorder="1" applyAlignment="1">
      <alignment horizontal="center"/>
    </xf>
    <xf numFmtId="0" fontId="14" fillId="0" borderId="0" xfId="1" applyNumberFormat="1" applyFont="1" applyFill="1" applyBorder="1" applyAlignment="1">
      <alignment horizontal="center"/>
    </xf>
    <xf numFmtId="0" fontId="14" fillId="0" borderId="0" xfId="1" applyNumberFormat="1" applyFont="1" applyFill="1"/>
    <xf numFmtId="2" fontId="14" fillId="0" borderId="0" xfId="1" applyNumberFormat="1" applyFont="1" applyFill="1" applyBorder="1" applyAlignment="1">
      <alignment horizontal="center"/>
    </xf>
    <xf numFmtId="0" fontId="10" fillId="0" borderId="0" xfId="1" applyNumberFormat="1" applyFont="1" applyFill="1"/>
    <xf numFmtId="0" fontId="15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0" fillId="0" borderId="13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165" fontId="10" fillId="0" borderId="10" xfId="1" applyNumberFormat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2" fontId="16" fillId="0" borderId="0" xfId="1" applyNumberFormat="1" applyFont="1" applyFill="1" applyBorder="1" applyAlignment="1">
      <alignment horizontal="center"/>
    </xf>
    <xf numFmtId="0" fontId="4" fillId="0" borderId="27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left"/>
    </xf>
    <xf numFmtId="2" fontId="7" fillId="0" borderId="0" xfId="1" applyNumberFormat="1" applyFont="1" applyFill="1" applyBorder="1" applyAlignment="1">
      <alignment horizontal="center"/>
    </xf>
    <xf numFmtId="14" fontId="10" fillId="0" borderId="0" xfId="1" applyNumberFormat="1" applyFont="1"/>
    <xf numFmtId="166" fontId="2" fillId="0" borderId="0" xfId="1" applyNumberFormat="1" applyFont="1" applyAlignment="1">
      <alignment horizontal="center" vertical="center"/>
    </xf>
    <xf numFmtId="0" fontId="2" fillId="3" borderId="0" xfId="1" applyFont="1" applyFill="1" applyAlignment="1">
      <alignment horizontal="center" vertical="center"/>
    </xf>
    <xf numFmtId="0" fontId="2" fillId="0" borderId="0" xfId="1" applyFont="1" applyAlignment="1">
      <alignment vertical="center"/>
    </xf>
    <xf numFmtId="166" fontId="10" fillId="0" borderId="0" xfId="1" applyNumberFormat="1" applyFont="1" applyAlignment="1">
      <alignment horizontal="center"/>
    </xf>
    <xf numFmtId="0" fontId="10" fillId="3" borderId="0" xfId="1" applyFont="1" applyFill="1" applyAlignment="1">
      <alignment horizontal="center"/>
    </xf>
    <xf numFmtId="0" fontId="10" fillId="3" borderId="0" xfId="1" applyNumberFormat="1" applyFont="1" applyFill="1" applyAlignment="1">
      <alignment horizontal="center"/>
    </xf>
    <xf numFmtId="166" fontId="2" fillId="0" borderId="0" xfId="1" applyNumberFormat="1" applyFont="1" applyAlignment="1">
      <alignment horizontal="center"/>
    </xf>
    <xf numFmtId="2" fontId="10" fillId="0" borderId="0" xfId="1" applyNumberFormat="1" applyFont="1" applyAlignment="1">
      <alignment horizontal="center"/>
    </xf>
    <xf numFmtId="166" fontId="4" fillId="0" borderId="0" xfId="1" applyNumberFormat="1" applyFont="1" applyAlignment="1">
      <alignment horizontal="center"/>
    </xf>
    <xf numFmtId="166" fontId="11" fillId="0" borderId="0" xfId="1" applyNumberFormat="1" applyFont="1" applyFill="1" applyAlignment="1">
      <alignment horizontal="center"/>
    </xf>
    <xf numFmtId="0" fontId="6" fillId="0" borderId="0" xfId="1" applyFont="1" applyAlignment="1">
      <alignment wrapText="1"/>
    </xf>
    <xf numFmtId="0" fontId="17" fillId="0" borderId="0" xfId="1" applyFont="1"/>
    <xf numFmtId="0" fontId="6" fillId="0" borderId="0" xfId="1" applyFont="1"/>
    <xf numFmtId="0" fontId="4" fillId="0" borderId="29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/>
    </xf>
    <xf numFmtId="3" fontId="4" fillId="0" borderId="31" xfId="1" applyNumberFormat="1" applyFont="1" applyFill="1" applyBorder="1" applyAlignment="1">
      <alignment horizontal="center"/>
    </xf>
    <xf numFmtId="3" fontId="4" fillId="0" borderId="33" xfId="1" applyNumberFormat="1" applyFont="1" applyFill="1" applyBorder="1" applyAlignment="1">
      <alignment horizontal="center"/>
    </xf>
    <xf numFmtId="0" fontId="10" fillId="0" borderId="34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/>
    </xf>
    <xf numFmtId="0" fontId="11" fillId="0" borderId="11" xfId="1" applyFont="1" applyBorder="1" applyAlignment="1">
      <alignment horizontal="center"/>
    </xf>
    <xf numFmtId="165" fontId="4" fillId="2" borderId="12" xfId="1" applyNumberFormat="1" applyFont="1" applyFill="1" applyBorder="1" applyAlignment="1">
      <alignment horizontal="center"/>
    </xf>
    <xf numFmtId="1" fontId="4" fillId="2" borderId="21" xfId="1" applyNumberFormat="1" applyFont="1" applyFill="1" applyBorder="1" applyAlignment="1">
      <alignment horizontal="center"/>
    </xf>
    <xf numFmtId="0" fontId="11" fillId="0" borderId="41" xfId="1" applyFont="1" applyBorder="1" applyAlignment="1">
      <alignment horizontal="center"/>
    </xf>
    <xf numFmtId="0" fontId="11" fillId="0" borderId="42" xfId="1" applyFont="1" applyBorder="1" applyAlignment="1">
      <alignment horizontal="center"/>
    </xf>
    <xf numFmtId="0" fontId="11" fillId="0" borderId="43" xfId="1" applyFont="1" applyBorder="1" applyAlignment="1">
      <alignment horizontal="center"/>
    </xf>
    <xf numFmtId="0" fontId="4" fillId="5" borderId="0" xfId="1" applyFont="1" applyFill="1" applyBorder="1" applyAlignment="1">
      <alignment horizontal="right" vertical="center"/>
    </xf>
    <xf numFmtId="0" fontId="11" fillId="0" borderId="31" xfId="1" applyFont="1" applyBorder="1" applyAlignment="1">
      <alignment horizontal="center"/>
    </xf>
    <xf numFmtId="0" fontId="11" fillId="0" borderId="14" xfId="1" applyFont="1" applyBorder="1" applyAlignment="1">
      <alignment horizontal="center"/>
    </xf>
    <xf numFmtId="0" fontId="11" fillId="0" borderId="15" xfId="1" applyFont="1" applyBorder="1" applyAlignment="1">
      <alignment horizontal="center"/>
    </xf>
    <xf numFmtId="164" fontId="11" fillId="0" borderId="16" xfId="1" applyNumberFormat="1" applyFont="1" applyBorder="1" applyAlignment="1">
      <alignment horizontal="center"/>
    </xf>
    <xf numFmtId="165" fontId="11" fillId="0" borderId="16" xfId="1" applyNumberFormat="1" applyFont="1" applyBorder="1" applyAlignment="1">
      <alignment horizontal="center"/>
    </xf>
    <xf numFmtId="164" fontId="11" fillId="0" borderId="17" xfId="1" applyNumberFormat="1" applyFont="1" applyBorder="1" applyAlignment="1">
      <alignment horizontal="center"/>
    </xf>
    <xf numFmtId="0" fontId="11" fillId="0" borderId="32" xfId="1" applyFont="1" applyBorder="1" applyAlignment="1">
      <alignment horizontal="center"/>
    </xf>
    <xf numFmtId="165" fontId="11" fillId="0" borderId="18" xfId="1" applyNumberFormat="1" applyFont="1" applyBorder="1" applyAlignment="1">
      <alignment horizontal="center"/>
    </xf>
    <xf numFmtId="165" fontId="11" fillId="0" borderId="14" xfId="1" applyNumberFormat="1" applyFont="1" applyBorder="1" applyAlignment="1">
      <alignment horizontal="center"/>
    </xf>
    <xf numFmtId="166" fontId="11" fillId="0" borderId="0" xfId="1" applyNumberFormat="1" applyFont="1" applyAlignment="1">
      <alignment horizontal="center"/>
    </xf>
    <xf numFmtId="0" fontId="1" fillId="0" borderId="0" xfId="1" applyBorder="1" applyAlignment="1">
      <alignment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/>
    </xf>
    <xf numFmtId="166" fontId="4" fillId="0" borderId="45" xfId="1" applyNumberFormat="1" applyFont="1" applyBorder="1" applyAlignment="1">
      <alignment horizontal="center"/>
    </xf>
    <xf numFmtId="166" fontId="11" fillId="0" borderId="43" xfId="1" applyNumberFormat="1" applyFont="1" applyFill="1" applyBorder="1" applyAlignment="1">
      <alignment horizontal="center"/>
    </xf>
    <xf numFmtId="166" fontId="11" fillId="0" borderId="14" xfId="1" applyNumberFormat="1" applyFont="1" applyBorder="1" applyAlignment="1">
      <alignment horizontal="center"/>
    </xf>
    <xf numFmtId="0" fontId="10" fillId="0" borderId="0" xfId="1" applyFont="1" applyAlignment="1"/>
    <xf numFmtId="0" fontId="14" fillId="0" borderId="0" xfId="1" applyFont="1" applyAlignment="1"/>
    <xf numFmtId="0" fontId="1" fillId="0" borderId="0" xfId="1"/>
    <xf numFmtId="0" fontId="10" fillId="0" borderId="0" xfId="1" applyFont="1"/>
    <xf numFmtId="164" fontId="4" fillId="2" borderId="19" xfId="1" applyNumberFormat="1" applyFont="1" applyFill="1" applyBorder="1" applyAlignment="1">
      <alignment horizontal="center"/>
    </xf>
    <xf numFmtId="164" fontId="4" fillId="2" borderId="20" xfId="1" applyNumberFormat="1" applyFont="1" applyFill="1" applyBorder="1" applyAlignment="1">
      <alignment horizontal="center"/>
    </xf>
    <xf numFmtId="0" fontId="10" fillId="0" borderId="0" xfId="1" applyFont="1" applyAlignment="1">
      <alignment horizontal="center"/>
    </xf>
    <xf numFmtId="2" fontId="4" fillId="2" borderId="20" xfId="1" applyNumberFormat="1" applyFont="1" applyFill="1" applyBorder="1" applyAlignment="1">
      <alignment horizontal="center"/>
    </xf>
    <xf numFmtId="166" fontId="10" fillId="3" borderId="0" xfId="1" applyNumberFormat="1" applyFont="1" applyFill="1" applyAlignment="1">
      <alignment horizontal="center"/>
    </xf>
    <xf numFmtId="0" fontId="1" fillId="0" borderId="0" xfId="1" applyAlignment="1">
      <alignment horizontal="center"/>
    </xf>
    <xf numFmtId="0" fontId="1" fillId="0" borderId="0" xfId="1" applyAlignment="1"/>
    <xf numFmtId="0" fontId="10" fillId="0" borderId="2" xfId="1" applyFont="1" applyBorder="1" applyAlignment="1">
      <alignment horizontal="left" vertical="center"/>
    </xf>
    <xf numFmtId="2" fontId="4" fillId="5" borderId="19" xfId="1" applyNumberFormat="1" applyFont="1" applyFill="1" applyBorder="1" applyAlignment="1">
      <alignment horizontal="center"/>
    </xf>
    <xf numFmtId="167" fontId="4" fillId="5" borderId="16" xfId="1" applyNumberFormat="1" applyFont="1" applyFill="1" applyBorder="1" applyAlignment="1">
      <alignment horizontal="center"/>
    </xf>
    <xf numFmtId="0" fontId="19" fillId="0" borderId="0" xfId="1" applyFont="1" applyAlignment="1">
      <alignment horizontal="center"/>
    </xf>
    <xf numFmtId="0" fontId="20" fillId="0" borderId="0" xfId="0" applyFont="1" applyAlignment="1">
      <alignment horizontal="center"/>
    </xf>
    <xf numFmtId="0" fontId="10" fillId="0" borderId="2" xfId="1" applyFont="1" applyBorder="1" applyAlignment="1">
      <alignment horizontal="center" vertical="center"/>
    </xf>
    <xf numFmtId="165" fontId="10" fillId="0" borderId="0" xfId="1" applyNumberFormat="1" applyFont="1" applyAlignment="1">
      <alignment horizontal="center"/>
    </xf>
    <xf numFmtId="165" fontId="10" fillId="0" borderId="19" xfId="1" applyNumberFormat="1" applyFont="1" applyBorder="1" applyAlignment="1">
      <alignment horizontal="center" vertical="center"/>
    </xf>
    <xf numFmtId="165" fontId="10" fillId="0" borderId="20" xfId="1" applyNumberFormat="1" applyFont="1" applyBorder="1" applyAlignment="1">
      <alignment horizontal="center" vertical="center"/>
    </xf>
    <xf numFmtId="0" fontId="19" fillId="0" borderId="0" xfId="1" applyFont="1" applyBorder="1" applyAlignment="1">
      <alignment horizontal="center"/>
    </xf>
    <xf numFmtId="0" fontId="10" fillId="0" borderId="0" xfId="1" applyFont="1" applyBorder="1" applyAlignment="1">
      <alignment horizontal="left" vertical="center"/>
    </xf>
    <xf numFmtId="0" fontId="0" fillId="0" borderId="0" xfId="0" applyBorder="1"/>
    <xf numFmtId="0" fontId="4" fillId="0" borderId="26" xfId="1" applyFont="1" applyBorder="1" applyAlignment="1">
      <alignment horizontal="left"/>
    </xf>
    <xf numFmtId="0" fontId="4" fillId="0" borderId="17" xfId="1" applyFont="1" applyBorder="1" applyAlignment="1">
      <alignment horizontal="left"/>
    </xf>
    <xf numFmtId="0" fontId="4" fillId="0" borderId="2" xfId="1" applyFont="1" applyFill="1" applyBorder="1" applyAlignment="1">
      <alignment horizontal="center" vertical="center"/>
    </xf>
    <xf numFmtId="0" fontId="4" fillId="0" borderId="25" xfId="1" applyFont="1" applyBorder="1" applyAlignment="1">
      <alignment horizontal="right"/>
    </xf>
    <xf numFmtId="3" fontId="4" fillId="4" borderId="19" xfId="1" applyNumberFormat="1" applyFont="1" applyFill="1" applyBorder="1" applyAlignment="1">
      <alignment horizontal="center"/>
    </xf>
    <xf numFmtId="0" fontId="4" fillId="0" borderId="15" xfId="1" applyFont="1" applyBorder="1" applyAlignment="1">
      <alignment horizontal="right"/>
    </xf>
    <xf numFmtId="3" fontId="4" fillId="4" borderId="16" xfId="1" applyNumberFormat="1" applyFont="1" applyFill="1" applyBorder="1" applyAlignment="1">
      <alignment horizontal="center"/>
    </xf>
    <xf numFmtId="0" fontId="10" fillId="0" borderId="26" xfId="1" applyFont="1" applyBorder="1"/>
    <xf numFmtId="0" fontId="4" fillId="5" borderId="28" xfId="1" applyFont="1" applyFill="1" applyBorder="1" applyAlignment="1">
      <alignment horizontal="right" vertical="center"/>
    </xf>
    <xf numFmtId="0" fontId="4" fillId="5" borderId="48" xfId="1" applyFont="1" applyFill="1" applyBorder="1" applyAlignment="1">
      <alignment horizontal="center" vertical="center"/>
    </xf>
    <xf numFmtId="166" fontId="10" fillId="0" borderId="40" xfId="1" applyNumberFormat="1" applyFont="1" applyBorder="1" applyAlignment="1">
      <alignment horizontal="center"/>
    </xf>
    <xf numFmtId="0" fontId="10" fillId="0" borderId="11" xfId="1" applyFont="1" applyBorder="1" applyAlignment="1">
      <alignment horizontal="center"/>
    </xf>
    <xf numFmtId="2" fontId="4" fillId="2" borderId="19" xfId="1" applyNumberFormat="1" applyFont="1" applyFill="1" applyBorder="1" applyAlignment="1">
      <alignment horizontal="center"/>
    </xf>
    <xf numFmtId="0" fontId="15" fillId="0" borderId="46" xfId="1" applyFont="1" applyBorder="1" applyAlignment="1">
      <alignment horizontal="center"/>
    </xf>
    <xf numFmtId="0" fontId="15" fillId="0" borderId="47" xfId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4" fillId="3" borderId="2" xfId="1" applyFont="1" applyFill="1" applyBorder="1" applyAlignment="1">
      <alignment horizontal="right"/>
    </xf>
    <xf numFmtId="3" fontId="4" fillId="3" borderId="50" xfId="1" applyNumberFormat="1" applyFont="1" applyFill="1" applyBorder="1" applyAlignment="1">
      <alignment horizontal="center"/>
    </xf>
    <xf numFmtId="0" fontId="4" fillId="3" borderId="51" xfId="1" applyFont="1" applyFill="1" applyBorder="1" applyAlignment="1">
      <alignment horizontal="left"/>
    </xf>
    <xf numFmtId="0" fontId="4" fillId="3" borderId="50" xfId="1" applyFont="1" applyFill="1" applyBorder="1" applyAlignment="1">
      <alignment horizontal="center" wrapText="1"/>
    </xf>
    <xf numFmtId="0" fontId="18" fillId="3" borderId="51" xfId="1" applyFont="1" applyFill="1" applyBorder="1" applyAlignment="1">
      <alignment wrapText="1"/>
    </xf>
    <xf numFmtId="167" fontId="4" fillId="3" borderId="50" xfId="1" applyNumberFormat="1" applyFont="1" applyFill="1" applyBorder="1" applyAlignment="1">
      <alignment horizontal="center"/>
    </xf>
    <xf numFmtId="49" fontId="10" fillId="3" borderId="44" xfId="1" applyNumberFormat="1" applyFont="1" applyFill="1" applyBorder="1" applyAlignment="1">
      <alignment horizontal="left" wrapText="1"/>
    </xf>
    <xf numFmtId="0" fontId="1" fillId="3" borderId="44" xfId="1" applyFill="1" applyBorder="1" applyAlignment="1">
      <alignment wrapText="1"/>
    </xf>
    <xf numFmtId="0" fontId="1" fillId="3" borderId="0" xfId="1" applyFill="1" applyBorder="1" applyAlignment="1">
      <alignment wrapText="1"/>
    </xf>
    <xf numFmtId="0" fontId="10" fillId="3" borderId="0" xfId="1" applyFont="1" applyFill="1"/>
    <xf numFmtId="0" fontId="0" fillId="3" borderId="0" xfId="0" applyFill="1"/>
    <xf numFmtId="0" fontId="10" fillId="0" borderId="1" xfId="1" applyFont="1" applyBorder="1"/>
    <xf numFmtId="0" fontId="10" fillId="0" borderId="52" xfId="1" applyFont="1" applyBorder="1"/>
    <xf numFmtId="0" fontId="10" fillId="0" borderId="53" xfId="1" applyFont="1" applyBorder="1"/>
    <xf numFmtId="0" fontId="15" fillId="0" borderId="0" xfId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" fillId="0" borderId="0" xfId="1" applyBorder="1" applyAlignment="1"/>
    <xf numFmtId="0" fontId="1" fillId="0" borderId="0" xfId="1" applyBorder="1"/>
    <xf numFmtId="0" fontId="20" fillId="0" borderId="0" xfId="0" applyFont="1" applyBorder="1" applyAlignment="1">
      <alignment horizontal="center"/>
    </xf>
    <xf numFmtId="3" fontId="4" fillId="3" borderId="31" xfId="1" applyNumberFormat="1" applyFont="1" applyFill="1" applyBorder="1" applyAlignment="1">
      <alignment horizontal="center"/>
    </xf>
    <xf numFmtId="0" fontId="1" fillId="0" borderId="20" xfId="1" applyBorder="1" applyAlignment="1">
      <alignment horizontal="center"/>
    </xf>
    <xf numFmtId="0" fontId="19" fillId="0" borderId="23" xfId="1" applyFont="1" applyBorder="1" applyAlignment="1">
      <alignment horizontal="center"/>
    </xf>
    <xf numFmtId="0" fontId="1" fillId="0" borderId="13" xfId="1" applyBorder="1" applyAlignment="1">
      <alignment horizontal="center"/>
    </xf>
    <xf numFmtId="166" fontId="10" fillId="3" borderId="0" xfId="0" applyNumberFormat="1" applyFont="1" applyFill="1" applyAlignment="1">
      <alignment horizontal="center"/>
    </xf>
    <xf numFmtId="2" fontId="4" fillId="2" borderId="25" xfId="1" applyNumberFormat="1" applyFont="1" applyFill="1" applyBorder="1" applyAlignment="1">
      <alignment horizontal="center"/>
    </xf>
    <xf numFmtId="3" fontId="4" fillId="6" borderId="19" xfId="1" applyNumberFormat="1" applyFont="1" applyFill="1" applyBorder="1" applyAlignment="1">
      <alignment horizontal="center"/>
    </xf>
    <xf numFmtId="1" fontId="4" fillId="2" borderId="19" xfId="1" applyNumberFormat="1" applyFont="1" applyFill="1" applyBorder="1" applyAlignment="1">
      <alignment horizontal="center"/>
    </xf>
    <xf numFmtId="2" fontId="4" fillId="6" borderId="19" xfId="1" applyNumberFormat="1" applyFont="1" applyFill="1" applyBorder="1" applyAlignment="1">
      <alignment horizontal="center"/>
    </xf>
    <xf numFmtId="2" fontId="4" fillId="2" borderId="26" xfId="1" applyNumberFormat="1" applyFont="1" applyFill="1" applyBorder="1" applyAlignment="1">
      <alignment horizontal="center"/>
    </xf>
    <xf numFmtId="2" fontId="4" fillId="3" borderId="9" xfId="1" applyNumberFormat="1" applyFont="1" applyFill="1" applyBorder="1" applyAlignment="1">
      <alignment horizontal="center"/>
    </xf>
    <xf numFmtId="3" fontId="4" fillId="3" borderId="20" xfId="1" applyNumberFormat="1" applyFont="1" applyFill="1" applyBorder="1" applyAlignment="1">
      <alignment horizontal="center"/>
    </xf>
    <xf numFmtId="164" fontId="4" fillId="3" borderId="20" xfId="1" applyNumberFormat="1" applyFont="1" applyFill="1" applyBorder="1" applyAlignment="1">
      <alignment horizontal="center"/>
    </xf>
    <xf numFmtId="2" fontId="4" fillId="3" borderId="20" xfId="1" applyNumberFormat="1" applyFont="1" applyFill="1" applyBorder="1" applyAlignment="1">
      <alignment horizontal="center"/>
    </xf>
    <xf numFmtId="1" fontId="4" fillId="3" borderId="20" xfId="1" applyNumberFormat="1" applyFont="1" applyFill="1" applyBorder="1" applyAlignment="1">
      <alignment horizontal="center"/>
    </xf>
    <xf numFmtId="2" fontId="4" fillId="3" borderId="10" xfId="1" applyNumberFormat="1" applyFont="1" applyFill="1" applyBorder="1" applyAlignment="1">
      <alignment horizontal="center"/>
    </xf>
    <xf numFmtId="2" fontId="4" fillId="2" borderId="9" xfId="1" applyNumberFormat="1" applyFont="1" applyFill="1" applyBorder="1" applyAlignment="1">
      <alignment horizontal="center"/>
    </xf>
    <xf numFmtId="3" fontId="4" fillId="6" borderId="20" xfId="1" applyNumberFormat="1" applyFont="1" applyFill="1" applyBorder="1" applyAlignment="1">
      <alignment horizontal="center"/>
    </xf>
    <xf numFmtId="1" fontId="4" fillId="2" borderId="20" xfId="1" applyNumberFormat="1" applyFont="1" applyFill="1" applyBorder="1" applyAlignment="1">
      <alignment horizontal="center"/>
    </xf>
    <xf numFmtId="2" fontId="4" fillId="6" borderId="20" xfId="1" applyNumberFormat="1" applyFont="1" applyFill="1" applyBorder="1" applyAlignment="1">
      <alignment horizontal="center"/>
    </xf>
    <xf numFmtId="2" fontId="4" fillId="2" borderId="10" xfId="1" applyNumberFormat="1" applyFont="1" applyFill="1" applyBorder="1" applyAlignment="1">
      <alignment horizontal="center"/>
    </xf>
    <xf numFmtId="2" fontId="4" fillId="2" borderId="15" xfId="1" applyNumberFormat="1" applyFont="1" applyFill="1" applyBorder="1" applyAlignment="1">
      <alignment horizontal="center"/>
    </xf>
    <xf numFmtId="165" fontId="10" fillId="0" borderId="26" xfId="1" applyNumberFormat="1" applyFont="1" applyBorder="1" applyAlignment="1">
      <alignment horizontal="center" vertical="center"/>
    </xf>
    <xf numFmtId="0" fontId="26" fillId="0" borderId="0" xfId="0" applyFont="1"/>
    <xf numFmtId="0" fontId="26" fillId="3" borderId="0" xfId="0" applyFont="1" applyFill="1"/>
    <xf numFmtId="0" fontId="15" fillId="0" borderId="0" xfId="0" applyFont="1" applyAlignment="1">
      <alignment horizontal="center"/>
    </xf>
    <xf numFmtId="0" fontId="11" fillId="0" borderId="13" xfId="1" applyFont="1" applyBorder="1" applyAlignment="1">
      <alignment horizontal="center"/>
    </xf>
    <xf numFmtId="0" fontId="10" fillId="0" borderId="25" xfId="1" applyFont="1" applyFill="1" applyBorder="1" applyAlignment="1">
      <alignment horizontal="center"/>
    </xf>
    <xf numFmtId="0" fontId="10" fillId="0" borderId="26" xfId="1" applyFont="1" applyBorder="1" applyAlignment="1">
      <alignment horizontal="center"/>
    </xf>
    <xf numFmtId="0" fontId="12" fillId="4" borderId="47" xfId="1" applyFont="1" applyFill="1" applyBorder="1" applyAlignment="1">
      <alignment horizontal="center" wrapText="1"/>
    </xf>
    <xf numFmtId="0" fontId="21" fillId="4" borderId="0" xfId="0" applyFont="1" applyFill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22" xfId="0" applyFont="1" applyBorder="1" applyAlignment="1">
      <alignment horizontal="center" wrapText="1"/>
    </xf>
    <xf numFmtId="0" fontId="10" fillId="0" borderId="2" xfId="1" applyFont="1" applyBorder="1" applyAlignment="1">
      <alignment horizontal="center" vertical="center" wrapText="1"/>
    </xf>
    <xf numFmtId="0" fontId="1" fillId="0" borderId="0" xfId="1" applyAlignment="1">
      <alignment wrapText="1"/>
    </xf>
    <xf numFmtId="0" fontId="4" fillId="0" borderId="15" xfId="1" applyFont="1" applyBorder="1" applyAlignment="1">
      <alignment horizontal="center" wrapText="1"/>
    </xf>
    <xf numFmtId="0" fontId="18" fillId="0" borderId="16" xfId="1" applyFont="1" applyBorder="1" applyAlignment="1">
      <alignment wrapText="1"/>
    </xf>
    <xf numFmtId="0" fontId="10" fillId="5" borderId="54" xfId="1" applyNumberFormat="1" applyFont="1" applyFill="1" applyBorder="1" applyAlignment="1">
      <alignment horizontal="left" wrapText="1"/>
    </xf>
    <xf numFmtId="0" fontId="1" fillId="5" borderId="55" xfId="1" applyNumberFormat="1" applyFill="1" applyBorder="1" applyAlignment="1">
      <alignment wrapText="1"/>
    </xf>
    <xf numFmtId="0" fontId="1" fillId="5" borderId="56" xfId="1" applyNumberFormat="1" applyFill="1" applyBorder="1" applyAlignment="1">
      <alignment wrapText="1"/>
    </xf>
    <xf numFmtId="0" fontId="4" fillId="0" borderId="25" xfId="1" applyFont="1" applyBorder="1" applyAlignment="1">
      <alignment horizontal="center" wrapText="1"/>
    </xf>
    <xf numFmtId="0" fontId="1" fillId="0" borderId="19" xfId="1" applyBorder="1" applyAlignment="1">
      <alignment horizontal="center" wrapText="1"/>
    </xf>
    <xf numFmtId="0" fontId="10" fillId="0" borderId="40" xfId="1" applyFont="1" applyBorder="1" applyAlignment="1">
      <alignment horizontal="center" wrapText="1"/>
    </xf>
    <xf numFmtId="0" fontId="10" fillId="0" borderId="11" xfId="1" applyFont="1" applyBorder="1" applyAlignment="1">
      <alignment horizontal="center" wrapText="1"/>
    </xf>
    <xf numFmtId="0" fontId="4" fillId="0" borderId="36" xfId="1" applyFont="1" applyBorder="1" applyAlignment="1">
      <alignment horizontal="center" vertical="center"/>
    </xf>
    <xf numFmtId="0" fontId="10" fillId="0" borderId="36" xfId="1" applyFont="1" applyBorder="1" applyAlignment="1"/>
    <xf numFmtId="0" fontId="10" fillId="0" borderId="37" xfId="1" applyFont="1" applyBorder="1" applyAlignment="1"/>
    <xf numFmtId="0" fontId="10" fillId="0" borderId="38" xfId="1" applyFont="1" applyBorder="1" applyAlignment="1"/>
    <xf numFmtId="0" fontId="11" fillId="0" borderId="13" xfId="1" applyFont="1" applyBorder="1" applyAlignment="1">
      <alignment horizontal="center" vertical="center"/>
    </xf>
    <xf numFmtId="0" fontId="11" fillId="0" borderId="21" xfId="1" applyFont="1" applyBorder="1" applyAlignment="1">
      <alignment horizontal="center"/>
    </xf>
    <xf numFmtId="0" fontId="11" fillId="0" borderId="13" xfId="1" applyFont="1" applyBorder="1" applyAlignment="1">
      <alignment horizontal="center"/>
    </xf>
    <xf numFmtId="0" fontId="11" fillId="0" borderId="35" xfId="1" applyFont="1" applyBorder="1" applyAlignment="1">
      <alignment horizontal="center"/>
    </xf>
    <xf numFmtId="0" fontId="8" fillId="0" borderId="39" xfId="1" applyFont="1" applyBorder="1" applyAlignment="1">
      <alignment horizontal="center" vertical="center" wrapText="1"/>
    </xf>
    <xf numFmtId="0" fontId="1" fillId="0" borderId="39" xfId="1" applyBorder="1" applyAlignment="1">
      <alignment horizontal="center" vertical="center" wrapText="1"/>
    </xf>
    <xf numFmtId="0" fontId="9" fillId="0" borderId="39" xfId="1" applyFont="1" applyBorder="1" applyAlignment="1">
      <alignment horizontal="center" vertical="center"/>
    </xf>
    <xf numFmtId="0" fontId="5" fillId="0" borderId="39" xfId="1" applyFont="1" applyBorder="1" applyAlignment="1">
      <alignment horizontal="center" vertical="center"/>
    </xf>
    <xf numFmtId="0" fontId="4" fillId="3" borderId="48" xfId="1" applyFont="1" applyFill="1" applyBorder="1" applyAlignment="1">
      <alignment horizontal="left" vertical="center"/>
    </xf>
    <xf numFmtId="0" fontId="10" fillId="3" borderId="49" xfId="1" applyFont="1" applyFill="1" applyBorder="1" applyAlignment="1">
      <alignment horizontal="left"/>
    </xf>
    <xf numFmtId="0" fontId="15" fillId="0" borderId="57" xfId="0" applyFont="1" applyBorder="1" applyAlignment="1">
      <alignment horizontal="center" wrapText="1"/>
    </xf>
    <xf numFmtId="0" fontId="0" fillId="0" borderId="58" xfId="0" applyBorder="1" applyAlignment="1">
      <alignment wrapText="1"/>
    </xf>
    <xf numFmtId="0" fontId="10" fillId="0" borderId="2" xfId="2" applyFont="1" applyBorder="1" applyAlignment="1">
      <alignment horizontal="left" vertical="center" wrapText="1"/>
    </xf>
    <xf numFmtId="0" fontId="0" fillId="0" borderId="33" xfId="0" applyBorder="1" applyAlignment="1">
      <alignment wrapText="1"/>
    </xf>
    <xf numFmtId="0" fontId="25" fillId="0" borderId="2" xfId="1" applyFont="1" applyBorder="1" applyAlignment="1">
      <alignment horizontal="left" wrapText="1"/>
    </xf>
    <xf numFmtId="0" fontId="24" fillId="0" borderId="0" xfId="1" applyFont="1" applyAlignment="1">
      <alignment horizontal="left" wrapText="1"/>
    </xf>
    <xf numFmtId="0" fontId="0" fillId="0" borderId="0" xfId="0" applyAlignment="1">
      <alignment wrapText="1"/>
    </xf>
    <xf numFmtId="0" fontId="23" fillId="0" borderId="2" xfId="1" applyFont="1" applyBorder="1" applyAlignment="1">
      <alignment horizontal="left" vertical="center" wrapText="1"/>
    </xf>
    <xf numFmtId="0" fontId="24" fillId="0" borderId="0" xfId="1" applyFont="1" applyAlignment="1">
      <alignment vertical="center" wrapText="1"/>
    </xf>
  </cellXfs>
  <cellStyles count="3">
    <cellStyle name="Normal" xfId="0" builtinId="0"/>
    <cellStyle name="Standard 2" xfId="1" xr:uid="{00000000-0005-0000-0000-000001000000}"/>
    <cellStyle name="Standard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0</xdr:row>
      <xdr:rowOff>104775</xdr:rowOff>
    </xdr:from>
    <xdr:to>
      <xdr:col>10</xdr:col>
      <xdr:colOff>933450</xdr:colOff>
      <xdr:row>1</xdr:row>
      <xdr:rowOff>247650</xdr:rowOff>
    </xdr:to>
    <xdr:sp macro="" textlink="">
      <xdr:nvSpPr>
        <xdr:cNvPr id="1025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5"/>
  <sheetViews>
    <sheetView tabSelected="1" workbookViewId="0">
      <selection activeCell="Y47" sqref="Y47"/>
    </sheetView>
  </sheetViews>
  <sheetFormatPr defaultColWidth="11.42578125" defaultRowHeight="15.75"/>
  <cols>
    <col min="1" max="1" width="23.140625" bestFit="1" customWidth="1"/>
    <col min="2" max="2" width="17" bestFit="1" customWidth="1"/>
    <col min="4" max="4" width="8.5703125" bestFit="1" customWidth="1"/>
    <col min="5" max="5" width="10.85546875" bestFit="1" customWidth="1"/>
    <col min="6" max="6" width="17" bestFit="1" customWidth="1"/>
    <col min="7" max="8" width="14.5703125" customWidth="1"/>
    <col min="9" max="9" width="6.28515625" bestFit="1" customWidth="1"/>
    <col min="10" max="10" width="7.85546875" bestFit="1" customWidth="1"/>
    <col min="11" max="11" width="14.85546875" customWidth="1"/>
    <col min="12" max="12" width="2.85546875" hidden="1" customWidth="1"/>
    <col min="13" max="14" width="11.42578125" hidden="1" customWidth="1"/>
    <col min="15" max="16" width="9.5703125" hidden="1" customWidth="1"/>
    <col min="17" max="19" width="2" hidden="1" customWidth="1"/>
    <col min="20" max="20" width="7.85546875" hidden="1" customWidth="1"/>
    <col min="21" max="21" width="9" hidden="1" customWidth="1"/>
    <col min="22" max="22" width="11.42578125" hidden="1" customWidth="1"/>
    <col min="24" max="24" width="11.42578125" style="165"/>
  </cols>
  <sheetData>
    <row r="1" spans="1:24" ht="26.25" thickBot="1">
      <c r="A1" s="194" t="s">
        <v>0</v>
      </c>
      <c r="B1" s="195"/>
      <c r="C1" s="195"/>
      <c r="D1" s="196" t="s">
        <v>1</v>
      </c>
      <c r="E1" s="197"/>
      <c r="F1" s="197"/>
      <c r="G1" s="197"/>
      <c r="H1" s="37">
        <v>1.1000000000000001</v>
      </c>
      <c r="I1" s="78"/>
      <c r="J1" s="2"/>
      <c r="K1" s="2"/>
      <c r="L1" s="2"/>
      <c r="M1" s="42"/>
      <c r="X1" s="165" t="s">
        <v>2</v>
      </c>
    </row>
    <row r="2" spans="1:24" ht="27" thickBot="1">
      <c r="A2" s="8" t="s">
        <v>3</v>
      </c>
      <c r="B2" s="171" t="s">
        <v>4</v>
      </c>
      <c r="C2" s="172"/>
      <c r="D2" s="173"/>
      <c r="E2" s="173"/>
      <c r="F2" s="173"/>
      <c r="G2" s="174"/>
      <c r="H2" s="79"/>
      <c r="I2" s="80"/>
      <c r="J2" s="2"/>
      <c r="K2" s="2"/>
      <c r="L2" s="2"/>
      <c r="M2" s="3"/>
      <c r="N2" s="3"/>
      <c r="O2" s="3"/>
      <c r="P2" s="43"/>
      <c r="Q2" s="44"/>
      <c r="R2" s="5"/>
      <c r="S2" s="3"/>
      <c r="T2" s="3"/>
      <c r="U2" s="3"/>
      <c r="X2" s="165" t="s">
        <v>5</v>
      </c>
    </row>
    <row r="3" spans="1:24">
      <c r="A3" s="110" t="s">
        <v>6</v>
      </c>
      <c r="B3" s="111">
        <v>80000</v>
      </c>
      <c r="C3" s="107" t="s">
        <v>7</v>
      </c>
      <c r="D3" s="182" t="s">
        <v>8</v>
      </c>
      <c r="E3" s="183"/>
      <c r="F3" s="96">
        <f>E48</f>
        <v>0</v>
      </c>
      <c r="G3" s="114" t="s">
        <v>9</v>
      </c>
      <c r="H3" s="134" t="s">
        <v>10</v>
      </c>
      <c r="I3" s="135"/>
      <c r="J3" s="136"/>
      <c r="K3" s="41">
        <v>43186</v>
      </c>
      <c r="L3" s="87"/>
      <c r="M3" s="45"/>
      <c r="N3" s="45"/>
      <c r="O3" s="92"/>
      <c r="P3" s="87"/>
      <c r="Q3" s="87"/>
      <c r="R3" s="87"/>
      <c r="S3" s="87"/>
      <c r="T3" s="87"/>
      <c r="U3" s="87"/>
      <c r="X3" s="165" t="s">
        <v>11</v>
      </c>
    </row>
    <row r="4" spans="1:24" ht="16.5" thickBot="1">
      <c r="A4" s="112" t="s">
        <v>12</v>
      </c>
      <c r="B4" s="113">
        <v>20000</v>
      </c>
      <c r="C4" s="108" t="s">
        <v>7</v>
      </c>
      <c r="D4" s="177" t="s">
        <v>13</v>
      </c>
      <c r="E4" s="178"/>
      <c r="F4" s="97">
        <f>F48</f>
        <v>0</v>
      </c>
      <c r="G4" s="108" t="s">
        <v>14</v>
      </c>
      <c r="H4" s="179"/>
      <c r="I4" s="180"/>
      <c r="J4" s="181"/>
      <c r="K4" s="87"/>
      <c r="L4" s="87"/>
      <c r="M4" s="45"/>
      <c r="N4" s="45"/>
      <c r="O4" s="92"/>
      <c r="P4" s="87"/>
      <c r="Q4" s="87"/>
      <c r="R4" s="87"/>
      <c r="S4" s="87"/>
      <c r="T4" s="87"/>
      <c r="U4" s="87"/>
      <c r="X4" s="165" t="s">
        <v>15</v>
      </c>
    </row>
    <row r="5" spans="1:24" s="133" customFormat="1" ht="18" customHeight="1" thickBot="1">
      <c r="A5" s="123"/>
      <c r="B5" s="124"/>
      <c r="C5" s="125"/>
      <c r="D5" s="126"/>
      <c r="E5" s="127"/>
      <c r="F5" s="128"/>
      <c r="G5" s="125"/>
      <c r="H5" s="129"/>
      <c r="I5" s="130"/>
      <c r="J5" s="131"/>
      <c r="K5" s="132"/>
      <c r="L5" s="132"/>
      <c r="M5" s="92"/>
      <c r="N5" s="92"/>
      <c r="O5" s="92"/>
      <c r="P5" s="132"/>
      <c r="Q5" s="132"/>
      <c r="R5" s="132"/>
      <c r="S5" s="132"/>
      <c r="T5" s="132"/>
      <c r="U5" s="132"/>
      <c r="X5" s="166" t="s">
        <v>16</v>
      </c>
    </row>
    <row r="6" spans="1:24" ht="16.5" thickBot="1">
      <c r="A6" s="109" t="s">
        <v>17</v>
      </c>
      <c r="B6" s="115" t="s">
        <v>18</v>
      </c>
      <c r="C6" s="116">
        <f>C48</f>
        <v>0</v>
      </c>
      <c r="D6" s="198" t="s">
        <v>19</v>
      </c>
      <c r="E6" s="199"/>
      <c r="F6" s="115" t="s">
        <v>20</v>
      </c>
      <c r="G6" s="116">
        <f>D48</f>
        <v>0</v>
      </c>
      <c r="H6" s="198" t="s">
        <v>19</v>
      </c>
      <c r="I6" s="199"/>
      <c r="J6" s="117"/>
      <c r="K6" s="184"/>
      <c r="L6" s="67"/>
      <c r="M6" s="10"/>
      <c r="N6" s="45"/>
      <c r="O6" s="92"/>
      <c r="P6" s="10"/>
      <c r="Q6" s="10"/>
      <c r="R6" s="87"/>
      <c r="S6" s="10"/>
      <c r="T6" s="169" t="s">
        <v>21</v>
      </c>
      <c r="U6" s="170"/>
    </row>
    <row r="7" spans="1:24">
      <c r="A7" s="38" t="s">
        <v>22</v>
      </c>
      <c r="B7" s="11" t="s">
        <v>23</v>
      </c>
      <c r="C7" s="186" t="s">
        <v>8</v>
      </c>
      <c r="D7" s="187"/>
      <c r="E7" s="188"/>
      <c r="F7" s="11" t="s">
        <v>23</v>
      </c>
      <c r="G7" s="186" t="s">
        <v>8</v>
      </c>
      <c r="H7" s="187"/>
      <c r="I7" s="189"/>
      <c r="J7" s="118"/>
      <c r="K7" s="185"/>
      <c r="L7" s="55"/>
      <c r="M7" s="87"/>
      <c r="N7" s="90"/>
      <c r="O7" s="92"/>
      <c r="P7" s="87"/>
      <c r="Q7" s="87"/>
      <c r="R7" s="87"/>
      <c r="S7" s="87"/>
      <c r="T7" s="33" t="s">
        <v>24</v>
      </c>
      <c r="U7" s="36" t="s">
        <v>25</v>
      </c>
      <c r="X7" s="165" t="s">
        <v>26</v>
      </c>
    </row>
    <row r="8" spans="1:24" ht="16.5" thickBot="1">
      <c r="A8" s="12" t="s">
        <v>14</v>
      </c>
      <c r="B8" s="13" t="s">
        <v>7</v>
      </c>
      <c r="C8" s="14" t="s">
        <v>27</v>
      </c>
      <c r="D8" s="14" t="s">
        <v>19</v>
      </c>
      <c r="E8" s="15" t="s">
        <v>28</v>
      </c>
      <c r="F8" s="13" t="s">
        <v>7</v>
      </c>
      <c r="G8" s="14" t="s">
        <v>27</v>
      </c>
      <c r="H8" s="14" t="s">
        <v>19</v>
      </c>
      <c r="I8" s="16" t="s">
        <v>28</v>
      </c>
      <c r="J8" s="81" t="s">
        <v>14</v>
      </c>
      <c r="K8" s="12" t="s">
        <v>14</v>
      </c>
      <c r="L8" s="56"/>
      <c r="M8" s="87"/>
      <c r="N8" s="50"/>
      <c r="O8" s="92"/>
      <c r="P8" s="46"/>
      <c r="Q8" s="87"/>
      <c r="R8" s="87"/>
      <c r="S8" s="87"/>
      <c r="T8" s="13" t="s">
        <v>19</v>
      </c>
      <c r="U8" s="15" t="s">
        <v>19</v>
      </c>
      <c r="X8" s="165" t="s">
        <v>29</v>
      </c>
    </row>
    <row r="9" spans="1:24" ht="17.25" thickTop="1" thickBot="1">
      <c r="A9" s="61" t="s">
        <v>30</v>
      </c>
      <c r="B9" s="60" t="s">
        <v>31</v>
      </c>
      <c r="C9" s="168" t="s">
        <v>32</v>
      </c>
      <c r="D9" s="190" t="s">
        <v>33</v>
      </c>
      <c r="E9" s="191"/>
      <c r="F9" s="60" t="s">
        <v>31</v>
      </c>
      <c r="G9" s="168" t="s">
        <v>32</v>
      </c>
      <c r="H9" s="192" t="s">
        <v>33</v>
      </c>
      <c r="I9" s="193"/>
      <c r="J9" s="82" t="s">
        <v>34</v>
      </c>
      <c r="K9" s="66" t="s">
        <v>35</v>
      </c>
      <c r="L9" s="68"/>
      <c r="M9" s="87"/>
      <c r="N9" s="51"/>
      <c r="O9" s="92"/>
      <c r="P9" s="46"/>
      <c r="Q9" s="87"/>
      <c r="R9" s="87"/>
      <c r="S9" s="87"/>
      <c r="T9" s="169" t="s">
        <v>36</v>
      </c>
      <c r="U9" s="170"/>
      <c r="X9" s="165" t="s">
        <v>37</v>
      </c>
    </row>
    <row r="10" spans="1:24" ht="17.25" thickTop="1" thickBot="1">
      <c r="A10" s="69" t="s">
        <v>14</v>
      </c>
      <c r="B10" s="70" t="s">
        <v>7</v>
      </c>
      <c r="C10" s="71" t="s">
        <v>38</v>
      </c>
      <c r="D10" s="72" t="s">
        <v>19</v>
      </c>
      <c r="E10" s="73" t="s">
        <v>28</v>
      </c>
      <c r="F10" s="70" t="s">
        <v>7</v>
      </c>
      <c r="G10" s="71" t="s">
        <v>38</v>
      </c>
      <c r="H10" s="72" t="s">
        <v>19</v>
      </c>
      <c r="I10" s="75" t="s">
        <v>28</v>
      </c>
      <c r="J10" s="83" t="s">
        <v>14</v>
      </c>
      <c r="K10" s="76" t="s">
        <v>14</v>
      </c>
      <c r="L10" s="74"/>
      <c r="M10" s="87"/>
      <c r="N10" s="77"/>
      <c r="O10" s="92"/>
      <c r="P10" s="46"/>
      <c r="Q10" s="87"/>
      <c r="R10" s="87"/>
      <c r="S10" s="87"/>
      <c r="T10" s="64" t="s">
        <v>39</v>
      </c>
      <c r="U10" s="65" t="s">
        <v>40</v>
      </c>
      <c r="X10" s="165" t="s">
        <v>41</v>
      </c>
    </row>
    <row r="11" spans="1:24">
      <c r="A11" s="147">
        <v>0.2</v>
      </c>
      <c r="B11" s="148">
        <f>IF((ROUND((IF($C$6*1000/(3.14*$A11)&gt;$B$3,$B$3,$C$6*1000/(3.14*$A11)))/1000,1)*1000)&lt;$B$4,$B$4,(ROUND((IF($C$6*1000/(3.14*$A11)&gt;$B$3,$B$3,$C$6*1000/(3.14*$A11)))/1000,1)*1000))</f>
        <v>20000</v>
      </c>
      <c r="C11" s="88">
        <f>P11</f>
        <v>1E-3</v>
      </c>
      <c r="D11" s="119">
        <f>+B11*C11/1000</f>
        <v>0.02</v>
      </c>
      <c r="E11" s="149">
        <f>+D11*1000/25.4</f>
        <v>0.78740157480314965</v>
      </c>
      <c r="F11" s="148">
        <f>ROUND(IF(IF(($G$6*1000/(3.14*$A11))&gt;$B$3,$B$3,($G$6*1000/(3.14*$A11)))&lt;$B$4,$B$4,IF(($G$6*1000/(3.14*$A11))&gt;$B$3,$B$3,($G$6*1000/(3.14*$A11))))/1000,1)*1000</f>
        <v>20000</v>
      </c>
      <c r="G11" s="88">
        <f>P11*$H$1</f>
        <v>1.1000000000000001E-3</v>
      </c>
      <c r="H11" s="119">
        <f>+F11*G11/1000</f>
        <v>2.1999999999999999E-2</v>
      </c>
      <c r="I11" s="149">
        <f>+H11*1000/25.4</f>
        <v>0.86614173228346458</v>
      </c>
      <c r="J11" s="150">
        <f>IF(A11*$I$48&gt;$F$48,$F$48,A11*$I$48)</f>
        <v>0</v>
      </c>
      <c r="K11" s="151">
        <f t="shared" ref="K11:K39" si="0">IF((A11/2*1.08)&gt;1,1,(A11/2*1.08))</f>
        <v>0.10800000000000001</v>
      </c>
      <c r="L11" s="57"/>
      <c r="M11" s="87"/>
      <c r="N11" s="49"/>
      <c r="O11" s="146">
        <v>1E-3</v>
      </c>
      <c r="P11" s="146">
        <f t="shared" ref="P11:P18" si="1">IF(A11*(($F$3/100)+O11)&lt;0.001,0.001,(A11*(($F$3/100)+O11)))</f>
        <v>1E-3</v>
      </c>
      <c r="Q11" s="87"/>
      <c r="R11" s="87"/>
      <c r="S11" s="87"/>
      <c r="T11" s="62">
        <v>0.432</v>
      </c>
      <c r="U11" s="63" t="s">
        <v>42</v>
      </c>
      <c r="X11" s="165" t="s">
        <v>43</v>
      </c>
    </row>
    <row r="12" spans="1:24">
      <c r="A12" s="152">
        <v>0.3</v>
      </c>
      <c r="B12" s="153">
        <f t="shared" ref="B12:B39" si="2">IF((ROUND((IF($C$6*1000/(3.14*$A12)&gt;$B$3,$B$3,$C$6*1000/(3.14*$A12)))/1000,1)*1000)&lt;$B$4,$B$4,(ROUND((IF($C$6*1000/(3.14*$A12)&gt;$B$3,$B$3,$C$6*1000/(3.14*$A12)))/1000,1)*1000))</f>
        <v>20000</v>
      </c>
      <c r="C12" s="154">
        <f t="shared" ref="C12:C39" si="3">P12</f>
        <v>1E-3</v>
      </c>
      <c r="D12" s="155">
        <f t="shared" ref="D12:D39" si="4">+B12*C12/1000</f>
        <v>0.02</v>
      </c>
      <c r="E12" s="156">
        <f t="shared" ref="E12:E39" si="5">+D12*1000/25.4</f>
        <v>0.78740157480314965</v>
      </c>
      <c r="F12" s="153">
        <f t="shared" ref="F12:F39" si="6">ROUND(IF(IF(($G$6*1000/(3.14*$A12))&gt;$B$3,$B$3,($G$6*1000/(3.14*$A12)))&lt;$B$4,$B$4,IF(($G$6*1000/(3.14*$A12))&gt;$B$3,$B$3,($G$6*1000/(3.14*$A12))))/1000,1)*1000</f>
        <v>20000</v>
      </c>
      <c r="G12" s="154">
        <f t="shared" ref="G12:G39" si="7">P12*$H$1</f>
        <v>1.1000000000000001E-3</v>
      </c>
      <c r="H12" s="155">
        <f t="shared" ref="H12:H39" si="8">+F12*G12/1000</f>
        <v>2.1999999999999999E-2</v>
      </c>
      <c r="I12" s="156">
        <f t="shared" ref="I12:I39" si="9">+H12*1000/25.4</f>
        <v>0.86614173228346458</v>
      </c>
      <c r="J12" s="155">
        <f t="shared" ref="J12:J39" si="10">IF(A12*$I$48&gt;$F$48,$F$48,A12*$I$48)</f>
        <v>0</v>
      </c>
      <c r="K12" s="157">
        <f t="shared" si="0"/>
        <v>0.16200000000000001</v>
      </c>
      <c r="L12" s="142"/>
      <c r="M12" s="10"/>
      <c r="N12" s="49"/>
      <c r="O12" s="146">
        <f>O11+0.0002</f>
        <v>1.2000000000000001E-3</v>
      </c>
      <c r="P12" s="146">
        <f t="shared" si="1"/>
        <v>1E-3</v>
      </c>
      <c r="Q12" s="10"/>
      <c r="R12" s="87"/>
      <c r="S12" s="10"/>
      <c r="T12" s="20">
        <v>0.57347999999999999</v>
      </c>
      <c r="U12" s="19" t="s">
        <v>42</v>
      </c>
    </row>
    <row r="13" spans="1:24">
      <c r="A13" s="158">
        <v>0.4</v>
      </c>
      <c r="B13" s="159">
        <f t="shared" si="2"/>
        <v>20000</v>
      </c>
      <c r="C13" s="89">
        <f t="shared" si="3"/>
        <v>1E-3</v>
      </c>
      <c r="D13" s="91">
        <f t="shared" si="4"/>
        <v>0.02</v>
      </c>
      <c r="E13" s="160">
        <f t="shared" si="5"/>
        <v>0.78740157480314965</v>
      </c>
      <c r="F13" s="159">
        <f t="shared" si="6"/>
        <v>20000</v>
      </c>
      <c r="G13" s="89">
        <f t="shared" si="7"/>
        <v>1.1000000000000001E-3</v>
      </c>
      <c r="H13" s="91">
        <f t="shared" si="8"/>
        <v>2.1999999999999999E-2</v>
      </c>
      <c r="I13" s="160">
        <f t="shared" si="9"/>
        <v>0.86614173228346458</v>
      </c>
      <c r="J13" s="161">
        <f t="shared" si="10"/>
        <v>0</v>
      </c>
      <c r="K13" s="162">
        <f t="shared" si="0"/>
        <v>0.21600000000000003</v>
      </c>
      <c r="L13" s="57"/>
      <c r="M13" s="87"/>
      <c r="N13" s="49"/>
      <c r="O13" s="146">
        <f t="shared" ref="O13:O23" si="11">O12+0.0002</f>
        <v>1.4000000000000002E-3</v>
      </c>
      <c r="P13" s="146">
        <f t="shared" si="1"/>
        <v>1E-3</v>
      </c>
      <c r="Q13" s="87"/>
      <c r="R13" s="87"/>
      <c r="S13" s="87"/>
      <c r="T13" s="18">
        <v>0.57311999999999996</v>
      </c>
      <c r="U13" s="17" t="s">
        <v>42</v>
      </c>
    </row>
    <row r="14" spans="1:24">
      <c r="A14" s="152">
        <v>0.5</v>
      </c>
      <c r="B14" s="153">
        <f t="shared" si="2"/>
        <v>20000</v>
      </c>
      <c r="C14" s="154">
        <f t="shared" si="3"/>
        <v>1E-3</v>
      </c>
      <c r="D14" s="155">
        <f t="shared" si="4"/>
        <v>0.02</v>
      </c>
      <c r="E14" s="156">
        <f t="shared" si="5"/>
        <v>0.78740157480314965</v>
      </c>
      <c r="F14" s="153">
        <f t="shared" si="6"/>
        <v>20000</v>
      </c>
      <c r="G14" s="154">
        <f t="shared" si="7"/>
        <v>1.1000000000000001E-3</v>
      </c>
      <c r="H14" s="155">
        <f t="shared" si="8"/>
        <v>2.1999999999999999E-2</v>
      </c>
      <c r="I14" s="156">
        <f t="shared" si="9"/>
        <v>0.86614173228346458</v>
      </c>
      <c r="J14" s="155">
        <f t="shared" si="10"/>
        <v>0</v>
      </c>
      <c r="K14" s="157">
        <f t="shared" si="0"/>
        <v>0.27</v>
      </c>
      <c r="L14" s="142"/>
      <c r="M14" s="10"/>
      <c r="N14" s="49"/>
      <c r="O14" s="146">
        <f t="shared" si="11"/>
        <v>1.6000000000000003E-3</v>
      </c>
      <c r="P14" s="146">
        <f t="shared" si="1"/>
        <v>1E-3</v>
      </c>
      <c r="Q14" s="10"/>
      <c r="R14" s="87"/>
      <c r="S14" s="10"/>
      <c r="T14" s="20">
        <v>0.57330000000000003</v>
      </c>
      <c r="U14" s="19" t="s">
        <v>42</v>
      </c>
    </row>
    <row r="15" spans="1:24">
      <c r="A15" s="158">
        <v>0.6</v>
      </c>
      <c r="B15" s="159">
        <f t="shared" si="2"/>
        <v>20000</v>
      </c>
      <c r="C15" s="89">
        <f t="shared" si="3"/>
        <v>1.0800000000000002E-3</v>
      </c>
      <c r="D15" s="91">
        <f t="shared" si="4"/>
        <v>2.1600000000000005E-2</v>
      </c>
      <c r="E15" s="160">
        <f t="shared" si="5"/>
        <v>0.85039370078740184</v>
      </c>
      <c r="F15" s="159">
        <f t="shared" si="6"/>
        <v>20000</v>
      </c>
      <c r="G15" s="89">
        <f t="shared" si="7"/>
        <v>1.1880000000000003E-3</v>
      </c>
      <c r="H15" s="91">
        <f t="shared" si="8"/>
        <v>2.3760000000000007E-2</v>
      </c>
      <c r="I15" s="160">
        <f t="shared" si="9"/>
        <v>0.93543307086614202</v>
      </c>
      <c r="J15" s="161">
        <f t="shared" si="10"/>
        <v>0</v>
      </c>
      <c r="K15" s="162">
        <f t="shared" si="0"/>
        <v>0.32400000000000001</v>
      </c>
      <c r="L15" s="57"/>
      <c r="M15" s="10"/>
      <c r="N15" s="49"/>
      <c r="O15" s="146">
        <f t="shared" si="11"/>
        <v>1.8000000000000004E-3</v>
      </c>
      <c r="P15" s="146">
        <f t="shared" si="1"/>
        <v>1.0800000000000002E-3</v>
      </c>
      <c r="Q15" s="10"/>
      <c r="R15" s="87"/>
      <c r="S15" s="10"/>
      <c r="T15" s="18">
        <v>0.57347999999999999</v>
      </c>
      <c r="U15" s="17" t="s">
        <v>42</v>
      </c>
    </row>
    <row r="16" spans="1:24">
      <c r="A16" s="152">
        <v>0.7</v>
      </c>
      <c r="B16" s="153">
        <f t="shared" si="2"/>
        <v>20000</v>
      </c>
      <c r="C16" s="154">
        <f t="shared" si="3"/>
        <v>1.4000000000000002E-3</v>
      </c>
      <c r="D16" s="155">
        <f t="shared" si="4"/>
        <v>2.8000000000000004E-2</v>
      </c>
      <c r="E16" s="156">
        <f t="shared" si="5"/>
        <v>1.1023622047244097</v>
      </c>
      <c r="F16" s="153">
        <f t="shared" si="6"/>
        <v>20000</v>
      </c>
      <c r="G16" s="154">
        <f t="shared" si="7"/>
        <v>1.5400000000000004E-3</v>
      </c>
      <c r="H16" s="155">
        <f t="shared" si="8"/>
        <v>3.0800000000000008E-2</v>
      </c>
      <c r="I16" s="156">
        <f t="shared" si="9"/>
        <v>1.2125984251968507</v>
      </c>
      <c r="J16" s="155">
        <f t="shared" si="10"/>
        <v>0</v>
      </c>
      <c r="K16" s="157">
        <f t="shared" si="0"/>
        <v>0.378</v>
      </c>
      <c r="L16" s="142"/>
      <c r="M16" s="10"/>
      <c r="N16" s="49"/>
      <c r="O16" s="146">
        <f t="shared" si="11"/>
        <v>2.0000000000000005E-3</v>
      </c>
      <c r="P16" s="146">
        <f t="shared" si="1"/>
        <v>1.4000000000000002E-3</v>
      </c>
      <c r="Q16" s="10"/>
      <c r="R16" s="87"/>
      <c r="S16" s="10"/>
      <c r="T16" s="20">
        <v>0.57329999999999992</v>
      </c>
      <c r="U16" s="19" t="s">
        <v>42</v>
      </c>
    </row>
    <row r="17" spans="1:21">
      <c r="A17" s="158">
        <v>0.8</v>
      </c>
      <c r="B17" s="159">
        <f t="shared" si="2"/>
        <v>20000</v>
      </c>
      <c r="C17" s="89">
        <f t="shared" si="3"/>
        <v>1.7600000000000005E-3</v>
      </c>
      <c r="D17" s="91">
        <f t="shared" si="4"/>
        <v>3.5200000000000009E-2</v>
      </c>
      <c r="E17" s="160">
        <f t="shared" si="5"/>
        <v>1.3858267716535437</v>
      </c>
      <c r="F17" s="159">
        <f t="shared" si="6"/>
        <v>20000</v>
      </c>
      <c r="G17" s="89">
        <f t="shared" si="7"/>
        <v>1.9360000000000007E-3</v>
      </c>
      <c r="H17" s="91">
        <f t="shared" si="8"/>
        <v>3.8720000000000011E-2</v>
      </c>
      <c r="I17" s="160">
        <f t="shared" si="9"/>
        <v>1.5244094488188982</v>
      </c>
      <c r="J17" s="161">
        <f t="shared" si="10"/>
        <v>0</v>
      </c>
      <c r="K17" s="162">
        <f t="shared" si="0"/>
        <v>0.43200000000000005</v>
      </c>
      <c r="L17" s="57"/>
      <c r="M17" s="10"/>
      <c r="N17" s="49"/>
      <c r="O17" s="146">
        <f t="shared" si="11"/>
        <v>2.2000000000000006E-3</v>
      </c>
      <c r="P17" s="146">
        <f t="shared" si="1"/>
        <v>1.7600000000000005E-3</v>
      </c>
      <c r="Q17" s="10"/>
      <c r="R17" s="87"/>
      <c r="S17" s="10"/>
      <c r="T17" s="18">
        <v>0.57311999999999996</v>
      </c>
      <c r="U17" s="17" t="s">
        <v>42</v>
      </c>
    </row>
    <row r="18" spans="1:21">
      <c r="A18" s="152">
        <v>0.9</v>
      </c>
      <c r="B18" s="153">
        <f t="shared" si="2"/>
        <v>20000</v>
      </c>
      <c r="C18" s="154">
        <f t="shared" si="3"/>
        <v>2.1600000000000005E-3</v>
      </c>
      <c r="D18" s="155">
        <f t="shared" si="4"/>
        <v>4.3200000000000009E-2</v>
      </c>
      <c r="E18" s="156">
        <f t="shared" si="5"/>
        <v>1.7007874015748037</v>
      </c>
      <c r="F18" s="153">
        <f t="shared" si="6"/>
        <v>20000</v>
      </c>
      <c r="G18" s="154">
        <f t="shared" si="7"/>
        <v>2.3760000000000005E-3</v>
      </c>
      <c r="H18" s="155">
        <f t="shared" si="8"/>
        <v>4.7520000000000014E-2</v>
      </c>
      <c r="I18" s="156">
        <f t="shared" si="9"/>
        <v>1.870866141732284</v>
      </c>
      <c r="J18" s="155">
        <f t="shared" si="10"/>
        <v>0</v>
      </c>
      <c r="K18" s="157">
        <f t="shared" si="0"/>
        <v>0.48600000000000004</v>
      </c>
      <c r="L18" s="142"/>
      <c r="M18" s="10"/>
      <c r="N18" s="49"/>
      <c r="O18" s="146">
        <f t="shared" si="11"/>
        <v>2.4000000000000007E-3</v>
      </c>
      <c r="P18" s="146">
        <f t="shared" si="1"/>
        <v>2.1600000000000005E-3</v>
      </c>
      <c r="Q18" s="10"/>
      <c r="R18" s="87"/>
      <c r="S18" s="10"/>
      <c r="T18" s="20">
        <v>0.57347999999999999</v>
      </c>
      <c r="U18" s="19" t="s">
        <v>42</v>
      </c>
    </row>
    <row r="19" spans="1:21">
      <c r="A19" s="158">
        <v>1</v>
      </c>
      <c r="B19" s="159">
        <f t="shared" si="2"/>
        <v>20000</v>
      </c>
      <c r="C19" s="89">
        <f t="shared" si="3"/>
        <v>2.6000000000000007E-3</v>
      </c>
      <c r="D19" s="91">
        <f t="shared" si="4"/>
        <v>5.2000000000000011E-2</v>
      </c>
      <c r="E19" s="160">
        <f t="shared" si="5"/>
        <v>2.0472440944881898</v>
      </c>
      <c r="F19" s="159">
        <f t="shared" si="6"/>
        <v>20000</v>
      </c>
      <c r="G19" s="89">
        <f t="shared" si="7"/>
        <v>2.860000000000001E-3</v>
      </c>
      <c r="H19" s="91">
        <f t="shared" si="8"/>
        <v>5.7200000000000015E-2</v>
      </c>
      <c r="I19" s="160">
        <f t="shared" si="9"/>
        <v>2.2519685039370088</v>
      </c>
      <c r="J19" s="161">
        <f t="shared" si="10"/>
        <v>0</v>
      </c>
      <c r="K19" s="162">
        <f t="shared" si="0"/>
        <v>0.54</v>
      </c>
      <c r="L19" s="57"/>
      <c r="M19" s="10"/>
      <c r="N19" s="49"/>
      <c r="O19" s="146">
        <f t="shared" si="11"/>
        <v>2.6000000000000007E-3</v>
      </c>
      <c r="P19" s="146">
        <f t="shared" ref="P19:P39" si="12">IF(A19*(($F$3/100)+O19)&lt;0.001,0.001,(A19*(($F$3/100)+O19)))</f>
        <v>2.6000000000000007E-3</v>
      </c>
      <c r="Q19" s="10"/>
      <c r="R19" s="87"/>
      <c r="S19" s="10"/>
      <c r="T19" s="18">
        <v>0.57240000000000002</v>
      </c>
      <c r="U19" s="17" t="s">
        <v>42</v>
      </c>
    </row>
    <row r="20" spans="1:21">
      <c r="A20" s="152">
        <v>1.1000000000000001</v>
      </c>
      <c r="B20" s="153">
        <f t="shared" si="2"/>
        <v>20000</v>
      </c>
      <c r="C20" s="154">
        <f t="shared" si="3"/>
        <v>3.0800000000000011E-3</v>
      </c>
      <c r="D20" s="155">
        <f t="shared" si="4"/>
        <v>6.1600000000000023E-2</v>
      </c>
      <c r="E20" s="156">
        <f t="shared" si="5"/>
        <v>2.4251968503937018</v>
      </c>
      <c r="F20" s="153">
        <f t="shared" si="6"/>
        <v>20000</v>
      </c>
      <c r="G20" s="154">
        <f t="shared" si="7"/>
        <v>3.3880000000000017E-3</v>
      </c>
      <c r="H20" s="155">
        <f t="shared" si="8"/>
        <v>6.7760000000000029E-2</v>
      </c>
      <c r="I20" s="156">
        <f t="shared" si="9"/>
        <v>2.6677165354330725</v>
      </c>
      <c r="J20" s="155">
        <f t="shared" si="10"/>
        <v>0</v>
      </c>
      <c r="K20" s="157">
        <f t="shared" si="0"/>
        <v>0.59400000000000008</v>
      </c>
      <c r="L20" s="142"/>
      <c r="M20" s="10"/>
      <c r="N20" s="49"/>
      <c r="O20" s="146">
        <f t="shared" si="11"/>
        <v>2.8000000000000008E-3</v>
      </c>
      <c r="P20" s="146">
        <f t="shared" si="12"/>
        <v>3.0800000000000011E-3</v>
      </c>
      <c r="Q20" s="10"/>
      <c r="R20" s="9"/>
      <c r="S20" s="10"/>
      <c r="T20" s="20">
        <v>0.57420000000000004</v>
      </c>
      <c r="U20" s="19" t="s">
        <v>42</v>
      </c>
    </row>
    <row r="21" spans="1:21">
      <c r="A21" s="158">
        <v>1.2</v>
      </c>
      <c r="B21" s="159">
        <f t="shared" si="2"/>
        <v>20000</v>
      </c>
      <c r="C21" s="89">
        <f t="shared" si="3"/>
        <v>3.6000000000000008E-3</v>
      </c>
      <c r="D21" s="91">
        <f t="shared" si="4"/>
        <v>7.2000000000000008E-2</v>
      </c>
      <c r="E21" s="160">
        <f t="shared" si="5"/>
        <v>2.8346456692913393</v>
      </c>
      <c r="F21" s="159">
        <f t="shared" si="6"/>
        <v>20000</v>
      </c>
      <c r="G21" s="89">
        <f t="shared" si="7"/>
        <v>3.9600000000000008E-3</v>
      </c>
      <c r="H21" s="91">
        <f t="shared" si="8"/>
        <v>7.920000000000002E-2</v>
      </c>
      <c r="I21" s="160">
        <f t="shared" si="9"/>
        <v>3.1181102362204731</v>
      </c>
      <c r="J21" s="161">
        <f t="shared" si="10"/>
        <v>0</v>
      </c>
      <c r="K21" s="162">
        <f t="shared" si="0"/>
        <v>0.64800000000000002</v>
      </c>
      <c r="L21" s="57"/>
      <c r="M21" s="10"/>
      <c r="N21" s="49"/>
      <c r="O21" s="146">
        <f t="shared" si="11"/>
        <v>3.0000000000000009E-3</v>
      </c>
      <c r="P21" s="146">
        <f t="shared" si="12"/>
        <v>3.6000000000000008E-3</v>
      </c>
      <c r="Q21" s="10"/>
      <c r="R21" s="9"/>
      <c r="S21" s="10"/>
      <c r="T21" s="18">
        <v>0.57240000000000002</v>
      </c>
      <c r="U21" s="17" t="s">
        <v>42</v>
      </c>
    </row>
    <row r="22" spans="1:21">
      <c r="A22" s="152">
        <v>1.3</v>
      </c>
      <c r="B22" s="153">
        <f t="shared" si="2"/>
        <v>20000</v>
      </c>
      <c r="C22" s="154">
        <f t="shared" si="3"/>
        <v>4.1600000000000014E-3</v>
      </c>
      <c r="D22" s="155">
        <f t="shared" si="4"/>
        <v>8.3200000000000038E-2</v>
      </c>
      <c r="E22" s="156">
        <f t="shared" si="5"/>
        <v>3.2755905511811036</v>
      </c>
      <c r="F22" s="153">
        <f t="shared" si="6"/>
        <v>20000</v>
      </c>
      <c r="G22" s="154">
        <f t="shared" si="7"/>
        <v>4.5760000000000019E-3</v>
      </c>
      <c r="H22" s="155">
        <f t="shared" si="8"/>
        <v>9.1520000000000032E-2</v>
      </c>
      <c r="I22" s="156">
        <f t="shared" si="9"/>
        <v>3.6031496062992141</v>
      </c>
      <c r="J22" s="155">
        <f t="shared" si="10"/>
        <v>0</v>
      </c>
      <c r="K22" s="157">
        <f t="shared" si="0"/>
        <v>0.70200000000000007</v>
      </c>
      <c r="L22" s="142"/>
      <c r="M22" s="10"/>
      <c r="N22" s="49"/>
      <c r="O22" s="146">
        <f t="shared" si="11"/>
        <v>3.200000000000001E-3</v>
      </c>
      <c r="P22" s="146">
        <f t="shared" si="12"/>
        <v>4.1600000000000014E-3</v>
      </c>
      <c r="Q22" s="10"/>
      <c r="R22" s="10"/>
      <c r="S22" s="10"/>
      <c r="T22" s="20">
        <v>0.57330000000000003</v>
      </c>
      <c r="U22" s="19" t="s">
        <v>42</v>
      </c>
    </row>
    <row r="23" spans="1:21">
      <c r="A23" s="158">
        <v>1.4</v>
      </c>
      <c r="B23" s="159">
        <f t="shared" si="2"/>
        <v>20000</v>
      </c>
      <c r="C23" s="89">
        <f t="shared" si="3"/>
        <v>4.7600000000000012E-3</v>
      </c>
      <c r="D23" s="91">
        <f t="shared" si="4"/>
        <v>9.5200000000000035E-2</v>
      </c>
      <c r="E23" s="160">
        <f t="shared" si="5"/>
        <v>3.7480314960629935</v>
      </c>
      <c r="F23" s="159">
        <f t="shared" si="6"/>
        <v>20000</v>
      </c>
      <c r="G23" s="89">
        <f t="shared" si="7"/>
        <v>5.2360000000000019E-3</v>
      </c>
      <c r="H23" s="91">
        <f t="shared" si="8"/>
        <v>0.10472000000000004</v>
      </c>
      <c r="I23" s="160">
        <f t="shared" si="9"/>
        <v>4.1228346456692933</v>
      </c>
      <c r="J23" s="161">
        <f t="shared" si="10"/>
        <v>0</v>
      </c>
      <c r="K23" s="162">
        <f t="shared" si="0"/>
        <v>0.75600000000000001</v>
      </c>
      <c r="L23" s="57"/>
      <c r="M23" s="10"/>
      <c r="N23" s="49"/>
      <c r="O23" s="146">
        <f t="shared" si="11"/>
        <v>3.4000000000000011E-3</v>
      </c>
      <c r="P23" s="146">
        <f t="shared" si="12"/>
        <v>4.7600000000000012E-3</v>
      </c>
      <c r="Q23" s="10"/>
      <c r="R23" s="10"/>
      <c r="S23" s="10"/>
      <c r="T23" s="18">
        <v>0.57203999999999999</v>
      </c>
      <c r="U23" s="17" t="s">
        <v>42</v>
      </c>
    </row>
    <row r="24" spans="1:21">
      <c r="A24" s="152">
        <v>1.5</v>
      </c>
      <c r="B24" s="153">
        <f t="shared" si="2"/>
        <v>20000</v>
      </c>
      <c r="C24" s="154">
        <f t="shared" si="3"/>
        <v>5.6250000000000015E-3</v>
      </c>
      <c r="D24" s="155">
        <f t="shared" si="4"/>
        <v>0.11250000000000003</v>
      </c>
      <c r="E24" s="156">
        <f t="shared" si="5"/>
        <v>4.4291338582677175</v>
      </c>
      <c r="F24" s="153">
        <f t="shared" si="6"/>
        <v>20000</v>
      </c>
      <c r="G24" s="154">
        <f t="shared" si="7"/>
        <v>6.187500000000002E-3</v>
      </c>
      <c r="H24" s="155">
        <f t="shared" si="8"/>
        <v>0.12375000000000004</v>
      </c>
      <c r="I24" s="156">
        <f t="shared" si="9"/>
        <v>4.8720472440944897</v>
      </c>
      <c r="J24" s="155">
        <f t="shared" si="10"/>
        <v>0</v>
      </c>
      <c r="K24" s="157">
        <f t="shared" si="0"/>
        <v>0.81</v>
      </c>
      <c r="L24" s="142"/>
      <c r="M24" s="10"/>
      <c r="N24" s="49"/>
      <c r="O24" s="146">
        <f>O23+0.00035</f>
        <v>3.7500000000000012E-3</v>
      </c>
      <c r="P24" s="146">
        <f t="shared" si="12"/>
        <v>5.6250000000000015E-3</v>
      </c>
      <c r="Q24" s="10"/>
      <c r="R24" s="10"/>
      <c r="S24" s="10"/>
      <c r="T24" s="20">
        <v>0.57240000000000002</v>
      </c>
      <c r="U24" s="19" t="s">
        <v>42</v>
      </c>
    </row>
    <row r="25" spans="1:21">
      <c r="A25" s="158">
        <v>1.6</v>
      </c>
      <c r="B25" s="159">
        <f t="shared" si="2"/>
        <v>20000</v>
      </c>
      <c r="C25" s="89">
        <f t="shared" si="3"/>
        <v>6.5600000000000025E-3</v>
      </c>
      <c r="D25" s="91">
        <f t="shared" si="4"/>
        <v>0.13120000000000004</v>
      </c>
      <c r="E25" s="160">
        <f t="shared" si="5"/>
        <v>5.1653543307086638</v>
      </c>
      <c r="F25" s="159">
        <f t="shared" si="6"/>
        <v>20000</v>
      </c>
      <c r="G25" s="89">
        <f t="shared" si="7"/>
        <v>7.2160000000000037E-3</v>
      </c>
      <c r="H25" s="91">
        <f t="shared" si="8"/>
        <v>0.14432000000000009</v>
      </c>
      <c r="I25" s="160">
        <f t="shared" si="9"/>
        <v>5.6818897637795311</v>
      </c>
      <c r="J25" s="161">
        <f t="shared" si="10"/>
        <v>0</v>
      </c>
      <c r="K25" s="162">
        <f t="shared" si="0"/>
        <v>0.8640000000000001</v>
      </c>
      <c r="L25" s="57"/>
      <c r="M25" s="10"/>
      <c r="N25" s="49"/>
      <c r="O25" s="146">
        <f t="shared" ref="O25:O39" si="13">O24+0.00035</f>
        <v>4.1000000000000012E-3</v>
      </c>
      <c r="P25" s="146">
        <f t="shared" si="12"/>
        <v>6.5600000000000025E-3</v>
      </c>
      <c r="Q25" s="10"/>
      <c r="R25" s="10"/>
      <c r="S25" s="10"/>
      <c r="T25" s="18">
        <v>0.57600000000000007</v>
      </c>
      <c r="U25" s="17" t="s">
        <v>42</v>
      </c>
    </row>
    <row r="26" spans="1:21">
      <c r="A26" s="152">
        <v>1.7</v>
      </c>
      <c r="B26" s="153">
        <f t="shared" si="2"/>
        <v>20000</v>
      </c>
      <c r="C26" s="154">
        <f t="shared" si="3"/>
        <v>7.5650000000000014E-3</v>
      </c>
      <c r="D26" s="155">
        <f t="shared" si="4"/>
        <v>0.15130000000000005</v>
      </c>
      <c r="E26" s="156">
        <f t="shared" si="5"/>
        <v>5.9566929133858286</v>
      </c>
      <c r="F26" s="153">
        <f t="shared" si="6"/>
        <v>20000</v>
      </c>
      <c r="G26" s="154">
        <f t="shared" si="7"/>
        <v>8.3215000000000025E-3</v>
      </c>
      <c r="H26" s="155">
        <f t="shared" si="8"/>
        <v>0.16643000000000005</v>
      </c>
      <c r="I26" s="156">
        <f t="shared" si="9"/>
        <v>6.5523622047244121</v>
      </c>
      <c r="J26" s="155">
        <f t="shared" si="10"/>
        <v>0</v>
      </c>
      <c r="K26" s="157">
        <f t="shared" si="0"/>
        <v>0.91800000000000004</v>
      </c>
      <c r="L26" s="142"/>
      <c r="M26" s="10"/>
      <c r="N26" s="49"/>
      <c r="O26" s="146">
        <f t="shared" si="13"/>
        <v>4.4500000000000008E-3</v>
      </c>
      <c r="P26" s="146">
        <f t="shared" si="12"/>
        <v>7.5650000000000014E-3</v>
      </c>
      <c r="Q26" s="10"/>
      <c r="R26" s="10"/>
      <c r="S26" s="10"/>
      <c r="T26" s="20">
        <v>0.61199999999999999</v>
      </c>
      <c r="U26" s="19" t="s">
        <v>42</v>
      </c>
    </row>
    <row r="27" spans="1:21">
      <c r="A27" s="158">
        <v>1.8</v>
      </c>
      <c r="B27" s="159">
        <f t="shared" si="2"/>
        <v>20000</v>
      </c>
      <c r="C27" s="89">
        <f t="shared" si="3"/>
        <v>8.6400000000000018E-3</v>
      </c>
      <c r="D27" s="91">
        <f t="shared" si="4"/>
        <v>0.17280000000000004</v>
      </c>
      <c r="E27" s="160">
        <f t="shared" si="5"/>
        <v>6.8031496062992147</v>
      </c>
      <c r="F27" s="159">
        <f t="shared" si="6"/>
        <v>20000</v>
      </c>
      <c r="G27" s="89">
        <f t="shared" si="7"/>
        <v>9.504000000000002E-3</v>
      </c>
      <c r="H27" s="91">
        <f t="shared" si="8"/>
        <v>0.19008000000000005</v>
      </c>
      <c r="I27" s="160">
        <f t="shared" si="9"/>
        <v>7.4834645669291362</v>
      </c>
      <c r="J27" s="161">
        <f t="shared" si="10"/>
        <v>0</v>
      </c>
      <c r="K27" s="162">
        <f t="shared" si="0"/>
        <v>0.97200000000000009</v>
      </c>
      <c r="L27" s="57"/>
      <c r="M27" s="10"/>
      <c r="N27" s="49"/>
      <c r="O27" s="146">
        <f t="shared" si="13"/>
        <v>4.8000000000000004E-3</v>
      </c>
      <c r="P27" s="146">
        <f t="shared" si="12"/>
        <v>8.6400000000000018E-3</v>
      </c>
      <c r="Q27" s="10"/>
      <c r="R27" s="10"/>
      <c r="S27" s="10"/>
      <c r="T27" s="18">
        <v>0.64800000000000002</v>
      </c>
      <c r="U27" s="17" t="s">
        <v>42</v>
      </c>
    </row>
    <row r="28" spans="1:21">
      <c r="A28" s="152">
        <v>1.9</v>
      </c>
      <c r="B28" s="153">
        <f t="shared" si="2"/>
        <v>20000</v>
      </c>
      <c r="C28" s="154">
        <f t="shared" si="3"/>
        <v>9.7850000000000003E-3</v>
      </c>
      <c r="D28" s="155">
        <f t="shared" si="4"/>
        <v>0.19570000000000001</v>
      </c>
      <c r="E28" s="156">
        <f t="shared" si="5"/>
        <v>7.7047244094488203</v>
      </c>
      <c r="F28" s="153">
        <f t="shared" si="6"/>
        <v>20000</v>
      </c>
      <c r="G28" s="154">
        <f t="shared" si="7"/>
        <v>1.07635E-2</v>
      </c>
      <c r="H28" s="155">
        <f t="shared" si="8"/>
        <v>0.21527000000000002</v>
      </c>
      <c r="I28" s="156">
        <f t="shared" si="9"/>
        <v>8.4751968503937025</v>
      </c>
      <c r="J28" s="155">
        <f t="shared" si="10"/>
        <v>0</v>
      </c>
      <c r="K28" s="157">
        <f t="shared" si="0"/>
        <v>1</v>
      </c>
      <c r="L28" s="142"/>
      <c r="M28" s="10"/>
      <c r="N28" s="49"/>
      <c r="O28" s="146">
        <f t="shared" si="13"/>
        <v>5.1500000000000001E-3</v>
      </c>
      <c r="P28" s="146">
        <f t="shared" si="12"/>
        <v>9.7850000000000003E-3</v>
      </c>
      <c r="Q28" s="10"/>
      <c r="R28" s="10"/>
      <c r="S28" s="10"/>
      <c r="T28" s="20">
        <v>0.68400000000000005</v>
      </c>
      <c r="U28" s="19" t="s">
        <v>42</v>
      </c>
    </row>
    <row r="29" spans="1:21">
      <c r="A29" s="158">
        <v>2</v>
      </c>
      <c r="B29" s="159">
        <f t="shared" si="2"/>
        <v>20000</v>
      </c>
      <c r="C29" s="89">
        <f t="shared" si="3"/>
        <v>1.0999999999999999E-2</v>
      </c>
      <c r="D29" s="91">
        <f t="shared" si="4"/>
        <v>0.22</v>
      </c>
      <c r="E29" s="160">
        <f t="shared" si="5"/>
        <v>8.6614173228346463</v>
      </c>
      <c r="F29" s="159">
        <f t="shared" si="6"/>
        <v>20000</v>
      </c>
      <c r="G29" s="89">
        <f t="shared" si="7"/>
        <v>1.21E-2</v>
      </c>
      <c r="H29" s="91">
        <f t="shared" si="8"/>
        <v>0.24199999999999999</v>
      </c>
      <c r="I29" s="160">
        <f t="shared" si="9"/>
        <v>9.5275590551181111</v>
      </c>
      <c r="J29" s="161">
        <f t="shared" si="10"/>
        <v>0</v>
      </c>
      <c r="K29" s="162">
        <f t="shared" si="0"/>
        <v>1</v>
      </c>
      <c r="L29" s="57"/>
      <c r="M29" s="10"/>
      <c r="N29" s="49"/>
      <c r="O29" s="146">
        <f t="shared" si="13"/>
        <v>5.4999999999999997E-3</v>
      </c>
      <c r="P29" s="146">
        <f t="shared" si="12"/>
        <v>1.0999999999999999E-2</v>
      </c>
      <c r="Q29" s="10"/>
      <c r="R29" s="10"/>
      <c r="S29" s="10"/>
      <c r="T29" s="18">
        <v>0.72</v>
      </c>
      <c r="U29" s="17" t="s">
        <v>42</v>
      </c>
    </row>
    <row r="30" spans="1:21">
      <c r="A30" s="152">
        <v>2.1</v>
      </c>
      <c r="B30" s="153">
        <f t="shared" si="2"/>
        <v>20000</v>
      </c>
      <c r="C30" s="154">
        <f t="shared" si="3"/>
        <v>1.2284999999999999E-2</v>
      </c>
      <c r="D30" s="155">
        <f t="shared" si="4"/>
        <v>0.2457</v>
      </c>
      <c r="E30" s="156">
        <f t="shared" si="5"/>
        <v>9.6732283464566926</v>
      </c>
      <c r="F30" s="153">
        <f t="shared" si="6"/>
        <v>20000</v>
      </c>
      <c r="G30" s="154">
        <f t="shared" si="7"/>
        <v>1.3513499999999999E-2</v>
      </c>
      <c r="H30" s="155">
        <f t="shared" si="8"/>
        <v>0.27026999999999995</v>
      </c>
      <c r="I30" s="156">
        <f t="shared" si="9"/>
        <v>10.640551181102362</v>
      </c>
      <c r="J30" s="155">
        <f t="shared" si="10"/>
        <v>0</v>
      </c>
      <c r="K30" s="157">
        <f t="shared" si="0"/>
        <v>1</v>
      </c>
      <c r="L30" s="142"/>
      <c r="M30" s="10"/>
      <c r="N30" s="49"/>
      <c r="O30" s="146">
        <f t="shared" si="13"/>
        <v>5.8499999999999993E-3</v>
      </c>
      <c r="P30" s="146">
        <f t="shared" si="12"/>
        <v>1.2284999999999999E-2</v>
      </c>
      <c r="Q30" s="10"/>
      <c r="R30" s="10"/>
      <c r="S30" s="10"/>
      <c r="T30" s="20">
        <v>0.75600000000000001</v>
      </c>
      <c r="U30" s="19" t="s">
        <v>42</v>
      </c>
    </row>
    <row r="31" spans="1:21">
      <c r="A31" s="158">
        <v>2.2000000000000002</v>
      </c>
      <c r="B31" s="159">
        <f t="shared" si="2"/>
        <v>20000</v>
      </c>
      <c r="C31" s="89">
        <f t="shared" si="3"/>
        <v>1.3639999999999999E-2</v>
      </c>
      <c r="D31" s="91">
        <f t="shared" si="4"/>
        <v>0.27279999999999999</v>
      </c>
      <c r="E31" s="160">
        <f t="shared" si="5"/>
        <v>10.740157480314961</v>
      </c>
      <c r="F31" s="159">
        <f t="shared" si="6"/>
        <v>20000</v>
      </c>
      <c r="G31" s="89">
        <f t="shared" si="7"/>
        <v>1.5004E-2</v>
      </c>
      <c r="H31" s="91">
        <f t="shared" si="8"/>
        <v>0.30007999999999996</v>
      </c>
      <c r="I31" s="160">
        <f t="shared" si="9"/>
        <v>11.814173228346457</v>
      </c>
      <c r="J31" s="161">
        <f t="shared" si="10"/>
        <v>0</v>
      </c>
      <c r="K31" s="162">
        <f t="shared" si="0"/>
        <v>1</v>
      </c>
      <c r="L31" s="57"/>
      <c r="M31" s="10"/>
      <c r="N31" s="49"/>
      <c r="O31" s="146">
        <f t="shared" si="13"/>
        <v>6.1999999999999989E-3</v>
      </c>
      <c r="P31" s="146">
        <f t="shared" si="12"/>
        <v>1.3639999999999999E-2</v>
      </c>
      <c r="Q31" s="10"/>
      <c r="R31" s="10"/>
      <c r="S31" s="10"/>
      <c r="T31" s="18">
        <v>0.79200000000000004</v>
      </c>
      <c r="U31" s="17" t="s">
        <v>42</v>
      </c>
    </row>
    <row r="32" spans="1:21">
      <c r="A32" s="152">
        <v>2.2999999999999998</v>
      </c>
      <c r="B32" s="153">
        <f t="shared" si="2"/>
        <v>20000</v>
      </c>
      <c r="C32" s="154">
        <f t="shared" si="3"/>
        <v>1.5064999999999995E-2</v>
      </c>
      <c r="D32" s="155">
        <f t="shared" si="4"/>
        <v>0.3012999999999999</v>
      </c>
      <c r="E32" s="156">
        <f t="shared" si="5"/>
        <v>11.862204724409445</v>
      </c>
      <c r="F32" s="153">
        <f t="shared" si="6"/>
        <v>20000</v>
      </c>
      <c r="G32" s="154">
        <f t="shared" si="7"/>
        <v>1.6571499999999996E-2</v>
      </c>
      <c r="H32" s="155">
        <f t="shared" si="8"/>
        <v>0.33142999999999989</v>
      </c>
      <c r="I32" s="156">
        <f t="shared" si="9"/>
        <v>13.04842519685039</v>
      </c>
      <c r="J32" s="155">
        <f t="shared" si="10"/>
        <v>0</v>
      </c>
      <c r="K32" s="157">
        <f t="shared" si="0"/>
        <v>1</v>
      </c>
      <c r="L32" s="142"/>
      <c r="M32" s="10"/>
      <c r="N32" s="49"/>
      <c r="O32" s="146">
        <f t="shared" si="13"/>
        <v>6.5499999999999985E-3</v>
      </c>
      <c r="P32" s="146">
        <f t="shared" si="12"/>
        <v>1.5064999999999995E-2</v>
      </c>
      <c r="Q32" s="10"/>
      <c r="R32" s="10"/>
      <c r="S32" s="10"/>
      <c r="T32" s="20">
        <v>0.82800000000000007</v>
      </c>
      <c r="U32" s="19" t="s">
        <v>42</v>
      </c>
    </row>
    <row r="33" spans="1:24">
      <c r="A33" s="158">
        <v>2.4</v>
      </c>
      <c r="B33" s="159">
        <f t="shared" si="2"/>
        <v>20000</v>
      </c>
      <c r="C33" s="89">
        <f t="shared" si="3"/>
        <v>1.6559999999999995E-2</v>
      </c>
      <c r="D33" s="91">
        <f t="shared" si="4"/>
        <v>0.33119999999999988</v>
      </c>
      <c r="E33" s="160">
        <f t="shared" si="5"/>
        <v>13.039370078740154</v>
      </c>
      <c r="F33" s="159">
        <f t="shared" si="6"/>
        <v>20000</v>
      </c>
      <c r="G33" s="89">
        <f t="shared" si="7"/>
        <v>1.8215999999999996E-2</v>
      </c>
      <c r="H33" s="91">
        <f t="shared" si="8"/>
        <v>0.36431999999999992</v>
      </c>
      <c r="I33" s="160">
        <f t="shared" si="9"/>
        <v>14.343307086614171</v>
      </c>
      <c r="J33" s="161">
        <f t="shared" si="10"/>
        <v>0</v>
      </c>
      <c r="K33" s="162">
        <f t="shared" si="0"/>
        <v>1</v>
      </c>
      <c r="L33" s="57"/>
      <c r="M33" s="10"/>
      <c r="N33" s="49"/>
      <c r="O33" s="146">
        <f t="shared" si="13"/>
        <v>6.8999999999999981E-3</v>
      </c>
      <c r="P33" s="146">
        <f t="shared" si="12"/>
        <v>1.6559999999999995E-2</v>
      </c>
      <c r="Q33" s="10"/>
      <c r="R33" s="10"/>
      <c r="S33" s="10"/>
      <c r="T33" s="18">
        <v>0.86399999999999999</v>
      </c>
      <c r="U33" s="17" t="s">
        <v>42</v>
      </c>
    </row>
    <row r="34" spans="1:24">
      <c r="A34" s="152">
        <v>2.5</v>
      </c>
      <c r="B34" s="153">
        <f t="shared" si="2"/>
        <v>20000</v>
      </c>
      <c r="C34" s="154">
        <f t="shared" si="3"/>
        <v>1.8124999999999995E-2</v>
      </c>
      <c r="D34" s="155">
        <f t="shared" si="4"/>
        <v>0.36249999999999988</v>
      </c>
      <c r="E34" s="156">
        <f t="shared" si="5"/>
        <v>14.271653543307083</v>
      </c>
      <c r="F34" s="153">
        <f t="shared" si="6"/>
        <v>20000</v>
      </c>
      <c r="G34" s="154">
        <f t="shared" si="7"/>
        <v>1.9937499999999997E-2</v>
      </c>
      <c r="H34" s="155">
        <f t="shared" si="8"/>
        <v>0.39874999999999994</v>
      </c>
      <c r="I34" s="156">
        <f t="shared" si="9"/>
        <v>15.698818897637794</v>
      </c>
      <c r="J34" s="155">
        <f t="shared" si="10"/>
        <v>0</v>
      </c>
      <c r="K34" s="157">
        <f t="shared" si="0"/>
        <v>1</v>
      </c>
      <c r="L34" s="142"/>
      <c r="M34" s="10"/>
      <c r="N34" s="49"/>
      <c r="O34" s="146">
        <f t="shared" si="13"/>
        <v>7.2499999999999978E-3</v>
      </c>
      <c r="P34" s="146">
        <f t="shared" si="12"/>
        <v>1.8124999999999995E-2</v>
      </c>
      <c r="Q34" s="10"/>
      <c r="R34" s="10"/>
      <c r="S34" s="10"/>
      <c r="T34" s="20">
        <v>0.9</v>
      </c>
      <c r="U34" s="19" t="s">
        <v>42</v>
      </c>
    </row>
    <row r="35" spans="1:24">
      <c r="A35" s="158">
        <v>2.6</v>
      </c>
      <c r="B35" s="159">
        <f t="shared" si="2"/>
        <v>20000</v>
      </c>
      <c r="C35" s="89">
        <f t="shared" si="3"/>
        <v>1.9759999999999993E-2</v>
      </c>
      <c r="D35" s="91">
        <f t="shared" si="4"/>
        <v>0.39519999999999988</v>
      </c>
      <c r="E35" s="160">
        <f t="shared" si="5"/>
        <v>15.559055118110232</v>
      </c>
      <c r="F35" s="159">
        <f t="shared" si="6"/>
        <v>20000</v>
      </c>
      <c r="G35" s="89">
        <f t="shared" si="7"/>
        <v>2.1735999999999995E-2</v>
      </c>
      <c r="H35" s="91">
        <f t="shared" si="8"/>
        <v>0.43471999999999994</v>
      </c>
      <c r="I35" s="160">
        <f t="shared" si="9"/>
        <v>17.114960629921256</v>
      </c>
      <c r="J35" s="161">
        <f t="shared" si="10"/>
        <v>0</v>
      </c>
      <c r="K35" s="162">
        <f t="shared" si="0"/>
        <v>1</v>
      </c>
      <c r="L35" s="57"/>
      <c r="M35" s="10"/>
      <c r="N35" s="49"/>
      <c r="O35" s="146">
        <f t="shared" si="13"/>
        <v>7.5999999999999974E-3</v>
      </c>
      <c r="P35" s="146">
        <f t="shared" si="12"/>
        <v>1.9759999999999993E-2</v>
      </c>
      <c r="Q35" s="10"/>
      <c r="R35" s="10"/>
      <c r="S35" s="10"/>
      <c r="T35" s="18">
        <v>0.93600000000000005</v>
      </c>
      <c r="U35" s="17" t="s">
        <v>42</v>
      </c>
    </row>
    <row r="36" spans="1:24">
      <c r="A36" s="152">
        <v>2.7</v>
      </c>
      <c r="B36" s="153">
        <f t="shared" si="2"/>
        <v>20000</v>
      </c>
      <c r="C36" s="154">
        <f t="shared" si="3"/>
        <v>2.1464999999999995E-2</v>
      </c>
      <c r="D36" s="155">
        <f t="shared" si="4"/>
        <v>0.4292999999999999</v>
      </c>
      <c r="E36" s="156">
        <f t="shared" si="5"/>
        <v>16.901574803149604</v>
      </c>
      <c r="F36" s="153">
        <f t="shared" si="6"/>
        <v>20000</v>
      </c>
      <c r="G36" s="154">
        <f t="shared" si="7"/>
        <v>2.3611499999999997E-2</v>
      </c>
      <c r="H36" s="155">
        <f t="shared" si="8"/>
        <v>0.47222999999999998</v>
      </c>
      <c r="I36" s="156">
        <f t="shared" si="9"/>
        <v>18.591732283464566</v>
      </c>
      <c r="J36" s="155">
        <f t="shared" si="10"/>
        <v>0</v>
      </c>
      <c r="K36" s="157">
        <f t="shared" si="0"/>
        <v>1</v>
      </c>
      <c r="L36" s="142"/>
      <c r="M36" s="10"/>
      <c r="N36" s="49"/>
      <c r="O36" s="146">
        <f t="shared" si="13"/>
        <v>7.949999999999997E-3</v>
      </c>
      <c r="P36" s="146">
        <f t="shared" si="12"/>
        <v>2.1464999999999995E-2</v>
      </c>
      <c r="Q36" s="10"/>
      <c r="R36" s="10"/>
      <c r="S36" s="10"/>
      <c r="T36" s="20">
        <v>0.97199999999999998</v>
      </c>
      <c r="U36" s="19" t="s">
        <v>42</v>
      </c>
    </row>
    <row r="37" spans="1:24">
      <c r="A37" s="158">
        <v>2.8</v>
      </c>
      <c r="B37" s="159">
        <f t="shared" si="2"/>
        <v>20000</v>
      </c>
      <c r="C37" s="89">
        <f t="shared" si="3"/>
        <v>2.323999999999999E-2</v>
      </c>
      <c r="D37" s="91">
        <f t="shared" si="4"/>
        <v>0.46479999999999977</v>
      </c>
      <c r="E37" s="160">
        <f t="shared" si="5"/>
        <v>18.299212598425189</v>
      </c>
      <c r="F37" s="159">
        <f t="shared" si="6"/>
        <v>20000</v>
      </c>
      <c r="G37" s="89">
        <f t="shared" si="7"/>
        <v>2.556399999999999E-2</v>
      </c>
      <c r="H37" s="91">
        <f t="shared" si="8"/>
        <v>0.51127999999999985</v>
      </c>
      <c r="I37" s="160">
        <f t="shared" si="9"/>
        <v>20.129133858267711</v>
      </c>
      <c r="J37" s="161">
        <f t="shared" si="10"/>
        <v>0</v>
      </c>
      <c r="K37" s="162">
        <f t="shared" si="0"/>
        <v>1</v>
      </c>
      <c r="L37" s="57"/>
      <c r="M37" s="10"/>
      <c r="N37" s="49"/>
      <c r="O37" s="146">
        <f t="shared" si="13"/>
        <v>8.2999999999999966E-3</v>
      </c>
      <c r="P37" s="146">
        <f t="shared" si="12"/>
        <v>2.323999999999999E-2</v>
      </c>
      <c r="Q37" s="10"/>
      <c r="R37" s="10"/>
      <c r="S37" s="10"/>
      <c r="T37" s="18">
        <v>1.008</v>
      </c>
      <c r="U37" s="17" t="s">
        <v>42</v>
      </c>
    </row>
    <row r="38" spans="1:24">
      <c r="A38" s="152">
        <v>2.9</v>
      </c>
      <c r="B38" s="153">
        <f t="shared" si="2"/>
        <v>20000</v>
      </c>
      <c r="C38" s="154">
        <f t="shared" si="3"/>
        <v>2.5084999999999989E-2</v>
      </c>
      <c r="D38" s="155">
        <f t="shared" si="4"/>
        <v>0.50169999999999981</v>
      </c>
      <c r="E38" s="156">
        <f t="shared" si="5"/>
        <v>19.751968503937</v>
      </c>
      <c r="F38" s="153">
        <f t="shared" si="6"/>
        <v>20000</v>
      </c>
      <c r="G38" s="154">
        <f t="shared" si="7"/>
        <v>2.759349999999999E-2</v>
      </c>
      <c r="H38" s="155">
        <f t="shared" si="8"/>
        <v>0.55186999999999975</v>
      </c>
      <c r="I38" s="156">
        <f t="shared" si="9"/>
        <v>21.727165354330701</v>
      </c>
      <c r="J38" s="155">
        <f t="shared" si="10"/>
        <v>0</v>
      </c>
      <c r="K38" s="157">
        <f t="shared" si="0"/>
        <v>1</v>
      </c>
      <c r="L38" s="142"/>
      <c r="M38" s="10"/>
      <c r="N38" s="49"/>
      <c r="O38" s="146">
        <f t="shared" si="13"/>
        <v>8.6499999999999962E-3</v>
      </c>
      <c r="P38" s="146">
        <f t="shared" si="12"/>
        <v>2.5084999999999989E-2</v>
      </c>
      <c r="Q38" s="10"/>
      <c r="R38" s="10"/>
      <c r="S38" s="10"/>
      <c r="T38" s="20">
        <v>1.044</v>
      </c>
      <c r="U38" s="19" t="s">
        <v>42</v>
      </c>
    </row>
    <row r="39" spans="1:24" ht="16.5" thickBot="1">
      <c r="A39" s="163">
        <v>3</v>
      </c>
      <c r="B39" s="159">
        <f t="shared" si="2"/>
        <v>20000</v>
      </c>
      <c r="C39" s="89">
        <f t="shared" si="3"/>
        <v>2.6999999999999989E-2</v>
      </c>
      <c r="D39" s="91">
        <f t="shared" si="4"/>
        <v>0.53999999999999981</v>
      </c>
      <c r="E39" s="160">
        <f t="shared" si="5"/>
        <v>21.25984251968503</v>
      </c>
      <c r="F39" s="159">
        <f t="shared" si="6"/>
        <v>20000</v>
      </c>
      <c r="G39" s="89">
        <f t="shared" si="7"/>
        <v>2.969999999999999E-2</v>
      </c>
      <c r="H39" s="91">
        <f t="shared" si="8"/>
        <v>0.59399999999999975</v>
      </c>
      <c r="I39" s="160">
        <f t="shared" si="9"/>
        <v>23.385826771653537</v>
      </c>
      <c r="J39" s="161">
        <f t="shared" si="10"/>
        <v>0</v>
      </c>
      <c r="K39" s="162">
        <f t="shared" si="0"/>
        <v>1</v>
      </c>
      <c r="L39" s="58"/>
      <c r="M39" s="10"/>
      <c r="N39" s="49"/>
      <c r="O39" s="146">
        <f t="shared" si="13"/>
        <v>8.9999999999999959E-3</v>
      </c>
      <c r="P39" s="146">
        <f t="shared" si="12"/>
        <v>2.6999999999999989E-2</v>
      </c>
      <c r="Q39" s="10"/>
      <c r="R39" s="87"/>
      <c r="S39" s="10"/>
      <c r="T39" s="22">
        <v>1.08</v>
      </c>
      <c r="U39" s="21" t="s">
        <v>42</v>
      </c>
    </row>
    <row r="40" spans="1:24">
      <c r="A40" s="26"/>
      <c r="B40" s="26"/>
      <c r="C40" s="26"/>
      <c r="D40" s="23"/>
      <c r="E40" s="23"/>
      <c r="F40" s="23"/>
      <c r="G40" s="24"/>
      <c r="H40" s="23"/>
      <c r="I40" s="26"/>
      <c r="J40" s="25"/>
      <c r="K40" s="40" t="s">
        <v>44</v>
      </c>
      <c r="L40" s="26"/>
      <c r="M40" s="26"/>
      <c r="N40" s="26"/>
      <c r="O40" s="47"/>
      <c r="P40" s="47"/>
      <c r="Q40" s="26"/>
      <c r="R40" s="26"/>
      <c r="S40" s="26"/>
      <c r="T40" s="26"/>
      <c r="U40" s="26"/>
    </row>
    <row r="41" spans="1:24">
      <c r="A41" s="87"/>
      <c r="B41" s="87"/>
      <c r="C41" s="87"/>
      <c r="D41" s="28"/>
      <c r="E41" s="28"/>
      <c r="F41" s="7"/>
      <c r="G41" s="6"/>
      <c r="H41" s="6"/>
      <c r="I41" s="6"/>
      <c r="J41" s="6"/>
      <c r="K41" s="85"/>
      <c r="L41" s="84"/>
      <c r="M41" s="45"/>
      <c r="N41" s="45"/>
      <c r="O41" s="92"/>
      <c r="P41" s="46"/>
      <c r="Q41" s="84"/>
      <c r="R41" s="87"/>
      <c r="S41" s="87"/>
      <c r="T41" s="87"/>
      <c r="U41" s="87"/>
    </row>
    <row r="42" spans="1:24">
      <c r="A42" s="6"/>
      <c r="B42" s="27"/>
      <c r="C42" s="28"/>
      <c r="D42" s="39"/>
      <c r="E42" s="39"/>
      <c r="F42" s="7"/>
      <c r="G42" s="6"/>
      <c r="H42" s="6"/>
      <c r="I42" s="6"/>
      <c r="J42" s="87"/>
      <c r="K42" s="84"/>
      <c r="L42" s="94"/>
      <c r="M42" s="94"/>
      <c r="N42" s="94"/>
      <c r="O42" s="94"/>
      <c r="P42" s="94"/>
      <c r="Q42" s="94"/>
      <c r="R42" s="87"/>
      <c r="S42" s="87"/>
      <c r="T42" s="87"/>
      <c r="U42" s="87"/>
    </row>
    <row r="43" spans="1:24" ht="25.5">
      <c r="I43" s="53"/>
      <c r="J43" s="87"/>
      <c r="K43" s="94"/>
      <c r="L43" s="94"/>
      <c r="M43" s="94"/>
      <c r="N43" s="94"/>
      <c r="O43" s="94"/>
      <c r="P43" s="94"/>
      <c r="Q43" s="94"/>
      <c r="R43" s="53"/>
      <c r="S43" s="54"/>
      <c r="T43" s="54"/>
      <c r="U43" s="54"/>
    </row>
    <row r="44" spans="1:24" ht="25.5">
      <c r="A44" s="207" t="s">
        <v>45</v>
      </c>
      <c r="B44" s="208"/>
      <c r="C44" s="204" t="s">
        <v>46</v>
      </c>
      <c r="D44" s="205"/>
      <c r="E44" s="205"/>
      <c r="F44" s="206"/>
      <c r="G44" s="52"/>
      <c r="H44" s="53"/>
      <c r="I44" s="86"/>
      <c r="J44" s="87"/>
      <c r="K44" s="94"/>
      <c r="L44" s="94"/>
      <c r="M44" s="94"/>
      <c r="N44" s="94"/>
      <c r="O44" s="94"/>
      <c r="P44" s="94"/>
      <c r="Q44" s="94"/>
      <c r="R44" s="86"/>
      <c r="S44" s="86"/>
      <c r="T44" s="86"/>
      <c r="U44" s="86"/>
    </row>
    <row r="45" spans="1:24">
      <c r="A45" s="86"/>
      <c r="B45" s="86"/>
      <c r="C45" s="86"/>
      <c r="D45" s="86"/>
      <c r="E45" s="86"/>
      <c r="F45" s="86"/>
      <c r="G45" s="86"/>
      <c r="H45" s="86"/>
      <c r="I45" s="86"/>
      <c r="J45" s="87"/>
      <c r="K45" s="94"/>
      <c r="L45" s="94"/>
      <c r="M45" s="94"/>
      <c r="N45" s="94"/>
      <c r="O45" s="94"/>
      <c r="P45" s="94"/>
      <c r="Q45" s="94"/>
      <c r="R45" s="86"/>
      <c r="S45" s="86"/>
      <c r="T45" s="86"/>
      <c r="U45" s="86"/>
    </row>
    <row r="46" spans="1:24">
      <c r="A46" s="175" t="s">
        <v>3</v>
      </c>
      <c r="B46" s="176"/>
      <c r="C46" s="29" t="s">
        <v>47</v>
      </c>
      <c r="D46" s="29" t="s">
        <v>48</v>
      </c>
      <c r="E46" s="29" t="s">
        <v>49</v>
      </c>
      <c r="F46" s="59" t="s">
        <v>34</v>
      </c>
      <c r="G46" s="100" t="s">
        <v>50</v>
      </c>
      <c r="H46" s="93"/>
      <c r="I46" s="143" t="s">
        <v>51</v>
      </c>
      <c r="J46" s="87"/>
      <c r="K46" s="94"/>
      <c r="L46" s="94"/>
      <c r="M46" s="94"/>
      <c r="N46" s="94"/>
      <c r="O46" s="94"/>
      <c r="P46" s="94"/>
      <c r="Q46" s="94"/>
      <c r="R46" s="86"/>
      <c r="S46" s="86"/>
      <c r="T46" s="86"/>
      <c r="U46" s="86"/>
    </row>
    <row r="47" spans="1:24" s="99" customFormat="1" ht="16.5" thickBot="1">
      <c r="A47" s="4"/>
      <c r="B47" s="86"/>
      <c r="C47" s="30" t="s">
        <v>19</v>
      </c>
      <c r="D47" s="30" t="s">
        <v>19</v>
      </c>
      <c r="E47" s="30" t="s">
        <v>42</v>
      </c>
      <c r="F47" s="31" t="s">
        <v>14</v>
      </c>
      <c r="G47" s="175"/>
      <c r="H47" s="176"/>
      <c r="I47" s="144" t="s">
        <v>42</v>
      </c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41"/>
      <c r="X47" s="167"/>
    </row>
    <row r="48" spans="1:24" s="122" customFormat="1" ht="17.25" thickTop="1" thickBot="1">
      <c r="A48" s="200" t="str">
        <f>B2</f>
        <v>high TG, BT, halogen free, filled</v>
      </c>
      <c r="B48" s="201"/>
      <c r="C48" s="120">
        <f>IF($B$2=$A$50,C50)+IF($B$2=$A51,C51)+IF($B$2=$A52,C52)+IF($B$2=$A53,C53)+IF($B$2=$A54,C54)+IF($B$2=$A55,C55)+IF($B$2=$A56,C56)+IF($B$2=$A57,C57)+IF($B$2=$A58,C58)+IF($B$2=$A59,C59)+IF($B$2=$A60,C60)+IF($B$2=$A61,C61)+IF($B$2=$A62,C62)</f>
        <v>0</v>
      </c>
      <c r="D48" s="120">
        <f>IF($B$2=$A$50,D50)+IF($B$2=$A51,D51)+IF($B$2=$A52,D52)+IF($B$2=$A53,D53)+IF($B$2=$A54,D54)+IF($B$2=$A55,D55)+IF($B$2=$A56,D56)+IF($B$2=$A57,D57)+IF($B$2=$A58,D58)+IF($B$2=$A59,D59)+IF($B$2=$A60,D60)+IF($B$2=$A61,D61)+IF($B$2=$A62,D62)</f>
        <v>0</v>
      </c>
      <c r="E48" s="120">
        <f>IF($B$2=$A$50,E50)+IF($B$2=$A51,E51)+IF($B$2=$A52,E52)+IF($B$2=$A53,E53)+IF($B$2=$A54,E54)+IF($B$2=$A55,E55)+IF($B$2=$A56,E56)+IF($B$2=$A57,E57)+IF($B$2=$A58,E58)+IF($B$2=$A59,E59)+IF($B$2=$A60,E60)+IF($B$2=$A61,E61)+IF($B$2=$A62,E62)</f>
        <v>0</v>
      </c>
      <c r="F48" s="120">
        <f>IF($B$2=$A$50,F50)+IF($B$2=$A51,F51)+IF($B$2=$A52,F52)+IF($B$2=$A53,F53)+IF($B$2=$A54,F54)+IF($B$2=$A55,F55)+IF($B$2=$A56,F56)+IF($B$2=$A57,F57)+IF($B$2=$A58,F58)+IF($B$2=$A59,F59)+IF($B$2=$A60,F60)+IF($B$2=$A61,F61)+IF($B$2=$A62,F62)</f>
        <v>0</v>
      </c>
      <c r="G48" s="120"/>
      <c r="H48" s="121"/>
      <c r="I48" s="120">
        <f>IF($B$2=$A$50,I50)+IF($B$2=$A51,I51)+IF($B$2=$A52,I52)+IF($B$2=$A53,I53)+IF($B$2=$A54,I54)+IF($B$2=$A55,I55)+IF($B$2=$A56,I56)+IF($B$2=$A57,I57)+IF($B$2=$A58,I58)+IF($B$2=$A59,I59)+IF($B$2=$A60,I60)+IF($B$2=$A61,I61)+IF($B$2=$A62,I62)</f>
        <v>0</v>
      </c>
      <c r="J48" s="137"/>
      <c r="K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8"/>
      <c r="X48" s="167"/>
    </row>
    <row r="49" spans="1:22" ht="17.25" thickTop="1" thickBot="1">
      <c r="A49" s="99"/>
      <c r="B49" s="90"/>
      <c r="C49" s="90"/>
      <c r="D49" s="90"/>
      <c r="E49" s="101"/>
      <c r="F49" s="90"/>
      <c r="G49" s="95"/>
      <c r="H49" s="98"/>
      <c r="I49" s="145"/>
      <c r="J49" s="87"/>
      <c r="K49" s="139"/>
      <c r="M49" s="139"/>
      <c r="N49" s="139"/>
      <c r="O49" s="139"/>
      <c r="P49" s="139"/>
      <c r="Q49" s="139"/>
      <c r="R49" s="140"/>
      <c r="S49" s="140"/>
      <c r="T49" s="140"/>
      <c r="U49" s="140"/>
      <c r="V49" s="106"/>
    </row>
    <row r="50" spans="1:22">
      <c r="A50" s="202" t="s">
        <v>52</v>
      </c>
      <c r="B50" s="203"/>
      <c r="C50" s="32">
        <v>150</v>
      </c>
      <c r="D50" s="32">
        <v>200</v>
      </c>
      <c r="E50" s="102">
        <v>1</v>
      </c>
      <c r="F50" s="164">
        <v>6</v>
      </c>
      <c r="G50" s="95" t="s">
        <v>53</v>
      </c>
      <c r="H50" s="94"/>
      <c r="I50" s="143">
        <v>3</v>
      </c>
      <c r="J50" s="86"/>
      <c r="K50" s="105"/>
      <c r="M50" s="86"/>
      <c r="N50" s="86"/>
      <c r="O50" s="86"/>
      <c r="P50" s="86"/>
      <c r="Q50" s="86"/>
      <c r="R50" s="86"/>
      <c r="S50" s="86"/>
      <c r="T50" s="86"/>
      <c r="U50" s="86"/>
    </row>
    <row r="51" spans="1:22">
      <c r="A51" s="202" t="s">
        <v>54</v>
      </c>
      <c r="B51" s="203"/>
      <c r="C51" s="34">
        <v>150</v>
      </c>
      <c r="D51" s="34">
        <v>180</v>
      </c>
      <c r="E51" s="103">
        <v>1</v>
      </c>
      <c r="F51" s="35">
        <v>3</v>
      </c>
      <c r="G51" s="95" t="s">
        <v>55</v>
      </c>
      <c r="H51" s="94"/>
      <c r="I51" s="143">
        <f t="shared" ref="I51:I55" si="14">F51/1.5</f>
        <v>2</v>
      </c>
      <c r="J51" s="86"/>
      <c r="K51" s="140"/>
      <c r="M51" s="86"/>
      <c r="N51" s="86"/>
      <c r="O51" s="86"/>
      <c r="P51" s="86"/>
    </row>
    <row r="52" spans="1:22">
      <c r="A52" s="202" t="s">
        <v>56</v>
      </c>
      <c r="B52" s="203"/>
      <c r="C52" s="34">
        <v>100</v>
      </c>
      <c r="D52" s="34">
        <v>200</v>
      </c>
      <c r="E52" s="34">
        <v>1.5</v>
      </c>
      <c r="F52" s="35">
        <v>3</v>
      </c>
      <c r="G52" s="95" t="s">
        <v>57</v>
      </c>
      <c r="H52" s="94"/>
      <c r="I52" s="143">
        <f t="shared" si="14"/>
        <v>2</v>
      </c>
      <c r="J52" s="86"/>
      <c r="K52" s="105"/>
      <c r="M52" s="86"/>
      <c r="N52" s="86"/>
      <c r="O52" s="86"/>
      <c r="P52" s="86"/>
    </row>
    <row r="53" spans="1:22">
      <c r="A53" s="202" t="s">
        <v>58</v>
      </c>
      <c r="B53" s="203"/>
      <c r="C53" s="34">
        <v>100</v>
      </c>
      <c r="D53" s="34">
        <v>150</v>
      </c>
      <c r="E53" s="34">
        <v>0.3</v>
      </c>
      <c r="F53" s="36">
        <v>1.5</v>
      </c>
      <c r="G53" s="95" t="s">
        <v>59</v>
      </c>
      <c r="H53" s="94"/>
      <c r="I53" s="143">
        <f t="shared" si="14"/>
        <v>1</v>
      </c>
      <c r="J53" s="86"/>
      <c r="K53" s="140"/>
      <c r="M53" s="86"/>
      <c r="N53" s="86"/>
      <c r="O53" s="86"/>
      <c r="P53" s="86"/>
    </row>
    <row r="54" spans="1:22">
      <c r="A54" s="202" t="s">
        <v>60</v>
      </c>
      <c r="B54" s="203"/>
      <c r="C54" s="34">
        <v>200</v>
      </c>
      <c r="D54" s="34">
        <v>250</v>
      </c>
      <c r="E54" s="34">
        <v>0.5</v>
      </c>
      <c r="F54" s="36">
        <v>1.5</v>
      </c>
      <c r="G54" s="95" t="s">
        <v>61</v>
      </c>
      <c r="H54" s="94"/>
      <c r="I54" s="143">
        <f t="shared" si="14"/>
        <v>1</v>
      </c>
      <c r="J54" s="86"/>
      <c r="K54" s="105"/>
      <c r="M54" s="86"/>
      <c r="N54" s="86"/>
      <c r="O54" s="86"/>
      <c r="P54" s="86"/>
    </row>
    <row r="55" spans="1:22">
      <c r="A55" s="202" t="s">
        <v>62</v>
      </c>
      <c r="B55" s="203"/>
      <c r="C55" s="34">
        <v>200</v>
      </c>
      <c r="D55" s="34">
        <v>250</v>
      </c>
      <c r="E55" s="34">
        <v>0.5</v>
      </c>
      <c r="F55" s="35">
        <v>3</v>
      </c>
      <c r="G55" s="95" t="s">
        <v>63</v>
      </c>
      <c r="H55" s="94"/>
      <c r="I55" s="143">
        <f t="shared" si="14"/>
        <v>2</v>
      </c>
      <c r="J55" s="86"/>
      <c r="K55" s="140"/>
      <c r="M55" s="86"/>
      <c r="N55" s="86"/>
      <c r="O55" s="86"/>
      <c r="P55" s="86"/>
    </row>
    <row r="56" spans="1:22">
      <c r="A56" s="202"/>
      <c r="B56" s="203"/>
      <c r="C56" s="34"/>
      <c r="D56" s="34"/>
      <c r="E56" s="34"/>
      <c r="F56" s="35"/>
      <c r="G56" s="95"/>
      <c r="H56" s="94"/>
      <c r="I56" s="143"/>
      <c r="J56" s="86"/>
      <c r="K56" s="105"/>
      <c r="M56" s="86"/>
      <c r="N56" s="86"/>
      <c r="O56" s="86"/>
      <c r="P56" s="86"/>
    </row>
    <row r="57" spans="1:22">
      <c r="A57" s="202"/>
      <c r="B57" s="203"/>
      <c r="C57" s="34"/>
      <c r="D57" s="34"/>
      <c r="E57" s="34"/>
      <c r="F57" s="35"/>
      <c r="G57" s="95"/>
      <c r="H57" s="94"/>
      <c r="I57" s="143"/>
      <c r="J57" s="86"/>
      <c r="K57" s="140"/>
      <c r="M57" s="86"/>
      <c r="N57" s="86"/>
      <c r="O57" s="86"/>
      <c r="P57" s="86"/>
    </row>
    <row r="58" spans="1:22">
      <c r="A58" s="202"/>
      <c r="B58" s="203"/>
      <c r="C58" s="34"/>
      <c r="D58" s="34"/>
      <c r="E58" s="103"/>
      <c r="F58" s="35"/>
      <c r="G58" s="95"/>
      <c r="H58" s="94"/>
      <c r="I58" s="143"/>
      <c r="J58" s="86"/>
      <c r="K58" s="105"/>
      <c r="M58" s="86"/>
      <c r="N58" s="86"/>
      <c r="O58" s="86"/>
      <c r="P58" s="86"/>
    </row>
    <row r="59" spans="1:22">
      <c r="A59" s="202"/>
      <c r="B59" s="203"/>
      <c r="C59" s="34"/>
      <c r="D59" s="34"/>
      <c r="E59" s="34"/>
      <c r="F59" s="35"/>
      <c r="G59" s="95"/>
      <c r="H59" s="94"/>
      <c r="I59" s="143"/>
      <c r="J59" s="86"/>
      <c r="K59" s="140"/>
      <c r="M59" s="86"/>
      <c r="N59" s="86"/>
      <c r="O59" s="86"/>
      <c r="P59" s="86"/>
    </row>
    <row r="60" spans="1:22">
      <c r="A60" s="202"/>
      <c r="B60" s="203"/>
      <c r="C60" s="34"/>
      <c r="D60" s="34"/>
      <c r="E60" s="34"/>
      <c r="F60" s="36"/>
      <c r="G60" s="95"/>
      <c r="H60" s="94"/>
      <c r="I60" s="143"/>
      <c r="J60" s="86"/>
      <c r="K60" s="105"/>
      <c r="M60" s="86"/>
      <c r="N60" s="86"/>
      <c r="O60" s="86"/>
      <c r="P60" s="86"/>
    </row>
    <row r="61" spans="1:22">
      <c r="A61" s="202"/>
      <c r="B61" s="203"/>
      <c r="C61" s="34"/>
      <c r="D61" s="34"/>
      <c r="E61" s="34"/>
      <c r="F61" s="36"/>
      <c r="G61" s="95"/>
      <c r="H61" s="94"/>
      <c r="I61" s="143"/>
      <c r="J61" s="86"/>
      <c r="K61" s="140"/>
      <c r="M61" s="86"/>
      <c r="N61" s="86"/>
      <c r="O61" s="86"/>
      <c r="P61" s="86"/>
    </row>
    <row r="62" spans="1:22">
      <c r="A62" s="202"/>
      <c r="B62" s="203"/>
      <c r="C62" s="34"/>
      <c r="D62" s="34"/>
      <c r="E62" s="34"/>
      <c r="F62" s="35"/>
      <c r="G62" s="95"/>
      <c r="H62" s="94"/>
      <c r="I62" s="143"/>
      <c r="J62" s="86"/>
      <c r="K62" s="105"/>
      <c r="M62" s="1"/>
      <c r="N62" s="86"/>
      <c r="O62" s="48"/>
      <c r="P62" s="86"/>
      <c r="Q62" s="86"/>
      <c r="R62" s="86"/>
      <c r="S62" s="86"/>
      <c r="T62" s="86"/>
      <c r="U62" s="86"/>
    </row>
    <row r="63" spans="1:22">
      <c r="K63" s="140"/>
    </row>
    <row r="64" spans="1:22">
      <c r="K64" s="105"/>
    </row>
    <row r="65" spans="11:11">
      <c r="K65" s="140"/>
    </row>
  </sheetData>
  <sortState xmlns:xlrd2="http://schemas.microsoft.com/office/spreadsheetml/2017/richdata2" ref="A49:A61">
    <sortCondition descending="1" ref="A47"/>
  </sortState>
  <mergeCells count="33">
    <mergeCell ref="A60:B60"/>
    <mergeCell ref="A61:B61"/>
    <mergeCell ref="A62:B62"/>
    <mergeCell ref="C44:F44"/>
    <mergeCell ref="A55:B55"/>
    <mergeCell ref="A56:B56"/>
    <mergeCell ref="A57:B57"/>
    <mergeCell ref="A58:B58"/>
    <mergeCell ref="A59:B59"/>
    <mergeCell ref="A50:B50"/>
    <mergeCell ref="A51:B51"/>
    <mergeCell ref="A52:B52"/>
    <mergeCell ref="A53:B53"/>
    <mergeCell ref="A54:B54"/>
    <mergeCell ref="A44:B44"/>
    <mergeCell ref="A1:C1"/>
    <mergeCell ref="D1:G1"/>
    <mergeCell ref="H6:I6"/>
    <mergeCell ref="D6:E6"/>
    <mergeCell ref="A48:B48"/>
    <mergeCell ref="T6:U6"/>
    <mergeCell ref="B2:G2"/>
    <mergeCell ref="G47:H47"/>
    <mergeCell ref="D4:E4"/>
    <mergeCell ref="H4:J4"/>
    <mergeCell ref="T9:U9"/>
    <mergeCell ref="D3:E3"/>
    <mergeCell ref="K6:K7"/>
    <mergeCell ref="C7:E7"/>
    <mergeCell ref="G7:I7"/>
    <mergeCell ref="D9:E9"/>
    <mergeCell ref="H9:I9"/>
    <mergeCell ref="A46:B46"/>
  </mergeCells>
  <dataValidations count="1">
    <dataValidation type="list" allowBlank="1" showInputMessage="1" showErrorMessage="1" sqref="B2:C2" xr:uid="{00000000-0002-0000-0000-000000000000}">
      <formula1>$A$50:$A$62</formula1>
    </dataValidation>
  </dataValidations>
  <pageMargins left="1.1811023622047245" right="0" top="0.78740157480314965" bottom="0" header="0.31496062992125984" footer="0.31496062992125984"/>
  <pageSetup paperSize="9" scale="8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 Martens</dc:creator>
  <cp:keywords/>
  <dc:description/>
  <cp:lastModifiedBy>Timo Ostertag</cp:lastModifiedBy>
  <cp:revision/>
  <dcterms:created xsi:type="dcterms:W3CDTF">2018-03-27T09:46:51Z</dcterms:created>
  <dcterms:modified xsi:type="dcterms:W3CDTF">2020-04-02T14:42:12Z</dcterms:modified>
  <cp:category/>
  <cp:contentStatus/>
</cp:coreProperties>
</file>